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700" windowWidth="9315" windowHeight="2145" firstSheet="1" activeTab="1"/>
  </bookViews>
  <sheets>
    <sheet name="PERSONAL GOALS 2014" sheetId="1" state="hidden" r:id="rId1"/>
    <sheet name="Instructions" sheetId="2" r:id="rId2"/>
    <sheet name="Forward 12 month P&amp;L Forecast" sheetId="3" r:id="rId3"/>
    <sheet name="Flow calcs" sheetId="4" r:id="rId4"/>
    <sheet name="Cashflow" sheetId="5" r:id="rId5"/>
  </sheets>
  <definedNames/>
  <calcPr fullCalcOnLoad="1"/>
</workbook>
</file>

<file path=xl/sharedStrings.xml><?xml version="1.0" encoding="utf-8"?>
<sst xmlns="http://schemas.openxmlformats.org/spreadsheetml/2006/main" count="237" uniqueCount="196">
  <si>
    <t/>
  </si>
  <si>
    <t>Revenue</t>
  </si>
  <si>
    <t>Total Revenue</t>
  </si>
  <si>
    <t>Total Cost Of Sales</t>
  </si>
  <si>
    <t>Gross Profit</t>
  </si>
  <si>
    <t>Expenses</t>
  </si>
  <si>
    <t>Bank Charges</t>
  </si>
  <si>
    <t>Bank Merchant Fees</t>
  </si>
  <si>
    <t>Cleaning &amp; Rubbish Removal</t>
  </si>
  <si>
    <t>Computers-General</t>
  </si>
  <si>
    <t>Conferences &amp; Seminars</t>
  </si>
  <si>
    <t>Depreciation</t>
  </si>
  <si>
    <t>General Expenses</t>
  </si>
  <si>
    <t>Postage</t>
  </si>
  <si>
    <t>Printing</t>
  </si>
  <si>
    <t>Protective Clothing</t>
  </si>
  <si>
    <t>Registration &amp; Subscription</t>
  </si>
  <si>
    <t>Repairs &amp; Maintenance</t>
  </si>
  <si>
    <t>Stationery</t>
  </si>
  <si>
    <t>Storage</t>
  </si>
  <si>
    <t>Motor Vehicle Expenses</t>
  </si>
  <si>
    <t>Wages &amp; Salaries</t>
  </si>
  <si>
    <t>Wages - casual</t>
  </si>
  <si>
    <t>Superannuation</t>
  </si>
  <si>
    <t>Superannuation - casual</t>
  </si>
  <si>
    <t>Staff Amenities</t>
  </si>
  <si>
    <t>Staff Recruitment</t>
  </si>
  <si>
    <t>Staff Training</t>
  </si>
  <si>
    <t>Staff Uniforms</t>
  </si>
  <si>
    <t>Rent</t>
  </si>
  <si>
    <t>Electricity &amp; Gas</t>
  </si>
  <si>
    <t>Council Rates</t>
  </si>
  <si>
    <t>Water</t>
  </si>
  <si>
    <t>Internet</t>
  </si>
  <si>
    <t>Office Phone &amp; Fax</t>
  </si>
  <si>
    <t>Total Expenses</t>
  </si>
  <si>
    <t>Operating Profit</t>
  </si>
  <si>
    <t>Other Income</t>
  </si>
  <si>
    <t>Total Other Income</t>
  </si>
  <si>
    <t>Interest Paid</t>
  </si>
  <si>
    <t>APRIL</t>
  </si>
  <si>
    <t>MAY</t>
  </si>
  <si>
    <t>JUNE</t>
  </si>
  <si>
    <t>JULY</t>
  </si>
  <si>
    <t>Accounting</t>
  </si>
  <si>
    <t>Budget Revenue</t>
  </si>
  <si>
    <t>Current 25%</t>
  </si>
  <si>
    <t>30 days 40%</t>
  </si>
  <si>
    <t>60 days 25%</t>
  </si>
  <si>
    <t>90 days 10%</t>
  </si>
  <si>
    <t>Cash Inflows ( refer Worksheet)</t>
  </si>
  <si>
    <t>Total Inflows</t>
  </si>
  <si>
    <t>Outflows</t>
  </si>
  <si>
    <t>Add Back Depreciation</t>
  </si>
  <si>
    <t>Total  Outflows</t>
  </si>
  <si>
    <t>Net Inflow(Outflow)</t>
  </si>
  <si>
    <t>Opening Cash Balance</t>
  </si>
  <si>
    <t>Closing Cash Balance</t>
  </si>
  <si>
    <t>Sales Collection on the following basis</t>
  </si>
  <si>
    <t>25% current</t>
  </si>
  <si>
    <t>40% 30 days</t>
  </si>
  <si>
    <t>25% 60 days</t>
  </si>
  <si>
    <t>10% 90 days</t>
  </si>
  <si>
    <t xml:space="preserve"> </t>
  </si>
  <si>
    <t>Budget Expenses</t>
  </si>
  <si>
    <t>Budget overheads</t>
  </si>
  <si>
    <t>Cash cost of sales</t>
  </si>
  <si>
    <t>Cash overheads</t>
  </si>
  <si>
    <t>Budget Cost of sales</t>
  </si>
  <si>
    <t>Cost Of Sales Per spreadsheet</t>
  </si>
  <si>
    <t>Overheads Per  spreadsheet</t>
  </si>
  <si>
    <t>Notes</t>
  </si>
  <si>
    <t>Debtor calculations</t>
  </si>
  <si>
    <t>Current 70%</t>
  </si>
  <si>
    <t>30 days 30%</t>
  </si>
  <si>
    <t>Expense calculations</t>
  </si>
  <si>
    <t>Travel Operations - 4.5%</t>
  </si>
  <si>
    <t>Mobile Phones &amp; Data</t>
  </si>
  <si>
    <t>jan</t>
  </si>
  <si>
    <t>feb</t>
  </si>
  <si>
    <t>mar</t>
  </si>
  <si>
    <t>may</t>
  </si>
  <si>
    <t>aug</t>
  </si>
  <si>
    <t>sep</t>
  </si>
  <si>
    <t>oct</t>
  </si>
  <si>
    <t>nov</t>
  </si>
  <si>
    <t>dec</t>
  </si>
  <si>
    <t>1- Live life with enthusiasm and passion! have a great family life -have great date night with kelly each week and drop off max twice per week at kinder and spend quality play time with lachie (quality time means no phone!)</t>
  </si>
  <si>
    <t>5-Write my business book</t>
  </si>
  <si>
    <t>PERSONAL GOALS 2014</t>
  </si>
  <si>
    <t>3- Grow a functional and independent leadership team to run the business day to day and identify a possible successor(be able to work 1 day p/w for 3 months from July 1st) and decide do I really want to be the CEO?</t>
  </si>
  <si>
    <t>4- Work a 4 day working week &amp; work 1 day p/week at home - so that i can fly 50 hours and have a golf handicap of under 20</t>
  </si>
  <si>
    <t>2- FSA- Revenue $12M net profit total $2M, $1M FSA, FSA north $1M-Dividends $750K)- be more frugal than ever before, pay down $400K from home loan</t>
  </si>
  <si>
    <t>april</t>
  </si>
  <si>
    <t>june</t>
  </si>
  <si>
    <t>Travel CEO</t>
  </si>
  <si>
    <t>july</t>
  </si>
  <si>
    <t>apr</t>
  </si>
  <si>
    <t>march</t>
  </si>
  <si>
    <t>Cost of sales June</t>
  </si>
  <si>
    <t>Overheads June</t>
  </si>
  <si>
    <t>DECEMBER</t>
  </si>
  <si>
    <t>JANUARY</t>
  </si>
  <si>
    <t>FEBRUARY</t>
  </si>
  <si>
    <t>MARCH</t>
  </si>
  <si>
    <t>Computers-Server/IT</t>
  </si>
  <si>
    <t>Travel Management/Sales</t>
  </si>
  <si>
    <t>MISC</t>
  </si>
  <si>
    <t>AUG</t>
  </si>
  <si>
    <t>SEP</t>
  </si>
  <si>
    <t>OCT</t>
  </si>
  <si>
    <t>NOV</t>
  </si>
  <si>
    <t>FY17</t>
  </si>
  <si>
    <t>AUGUST</t>
  </si>
  <si>
    <t>SEPTEMBER</t>
  </si>
  <si>
    <t>OCTOBER</t>
  </si>
  <si>
    <t>NOVEMBER</t>
  </si>
  <si>
    <t>Line Item 1</t>
  </si>
  <si>
    <t>Line Item 2</t>
  </si>
  <si>
    <t>Line Item 3</t>
  </si>
  <si>
    <t>Line Item 4</t>
  </si>
  <si>
    <t>COS 1</t>
  </si>
  <si>
    <t>COS 2</t>
  </si>
  <si>
    <t>COS 3</t>
  </si>
  <si>
    <t>COS 4</t>
  </si>
  <si>
    <t>COS 5</t>
  </si>
  <si>
    <t>Total COS 1</t>
  </si>
  <si>
    <t>Cost of Sales 2</t>
  </si>
  <si>
    <t>Total Cost of Sales 2</t>
  </si>
  <si>
    <t>Cost Of Sales 3</t>
  </si>
  <si>
    <t>Total Cost Of Sales 3</t>
  </si>
  <si>
    <t>Cost of Sales 4</t>
  </si>
  <si>
    <t>Cost of Sales 1</t>
  </si>
  <si>
    <t>Marketing Other</t>
  </si>
  <si>
    <t>EXAMPLE COMPANY PROFIT AND LOSS AND CASHFLOW BUDGET</t>
  </si>
  <si>
    <t>Sales Product/Service/Geographical Region 1</t>
  </si>
  <si>
    <t>Sales Product/Service/Geographical Region 2</t>
  </si>
  <si>
    <t>Total Sales 1</t>
  </si>
  <si>
    <t>Total Sales 2</t>
  </si>
  <si>
    <t>Sales Product/Service/Geographical Region 3</t>
  </si>
  <si>
    <t>Total Sales 3</t>
  </si>
  <si>
    <t>Sales Product/Service/Geographical Region 4</t>
  </si>
  <si>
    <t>Total Sales 4</t>
  </si>
  <si>
    <t>Sales Product/Service/Geographical Region 5</t>
  </si>
  <si>
    <t>Total Sales 5</t>
  </si>
  <si>
    <t>COST OF GOODS SOLD</t>
  </si>
  <si>
    <t>REVENUE</t>
  </si>
  <si>
    <t>Advertising/Marketing 1</t>
  </si>
  <si>
    <t>Advertising/Marketing 3</t>
  </si>
  <si>
    <t>Advertising/Marketing 2</t>
  </si>
  <si>
    <t>Computers-SAAS</t>
  </si>
  <si>
    <t>Advisory Board / Coaching Expenses</t>
  </si>
  <si>
    <t>Director' Expenses Non-Business Related</t>
  </si>
  <si>
    <t>Insurance (excluding Workcover)</t>
  </si>
  <si>
    <t>Payroll Tax (assuming this is payable)</t>
  </si>
  <si>
    <t>Workcover (assume 2% nominal rate)</t>
  </si>
  <si>
    <t>Other Income (i.e. income earnt)</t>
  </si>
  <si>
    <t>Bank interest, interest on loans etc.</t>
  </si>
  <si>
    <t>Net Profit Before Tax (NPBT)</t>
  </si>
  <si>
    <t>EBIT (Earnings Before Interest &amp; Tax)</t>
  </si>
  <si>
    <t>Total Interest Paid</t>
  </si>
  <si>
    <t>EBITDA (Earnings Before Interest, Tax, Depreciation, Amortisation)</t>
  </si>
  <si>
    <t>TOTAL PER LINE</t>
  </si>
  <si>
    <t>Capital Expenditure</t>
  </si>
  <si>
    <t>NOTE: Historical in 'Flow Calcs' figures must be entered for the preceeding 4 months</t>
  </si>
  <si>
    <t>PRIOR YEAR DATA</t>
  </si>
  <si>
    <t>EXAMPLE COMPANY PROFIT AND LOSS AND CASHFLOW BUDGET - USAGE INSTRUCTIONS</t>
  </si>
  <si>
    <t>NOTES:</t>
  </si>
  <si>
    <t>Instructions P&amp;L Forecast Tab</t>
  </si>
  <si>
    <t>Rename all  COLUMN A line items as per your accounting systems' revenue, cogs, expenses chart of accounts- use the existing names only as a guide</t>
  </si>
  <si>
    <t>Delete any line items that are not required and $0 the balances for each month</t>
  </si>
  <si>
    <t>For each month forecast the $ line items for REVENUE, COGS, EXPENSES</t>
  </si>
  <si>
    <t>DO NOT DELETE UNDERLINED CELLS</t>
  </si>
  <si>
    <t>Debtor collections-based on assumptions below</t>
  </si>
  <si>
    <t>CASHFLOW SPREADSHEERT</t>
  </si>
  <si>
    <t>Courage For Profit Pty Ltd accepts no liability based on the accuracy of this tool or the financial analysis/indicators that it provides. We provide this tool as an indication of Profit and Loss and Cashflow for client businesses and any results are indicative results only</t>
  </si>
  <si>
    <r>
      <rPr>
        <sz val="10"/>
        <rFont val="Calibri"/>
        <family val="2"/>
      </rPr>
      <t>©</t>
    </r>
    <r>
      <rPr>
        <sz val="10"/>
        <rFont val="Arial"/>
        <family val="2"/>
      </rPr>
      <t xml:space="preserve"> Courage for Profit Pty Ltd 2016</t>
    </r>
  </si>
  <si>
    <t>This tool is an indication of how a P&amp;L forecast and a cashflow forecast interrelate. We suggest talking to your accountant to prepare a detaield P&amp;L Forecast &amp; Cashflow Forecast using your actual numbers as inputs and the correct debtor and credit days as per your current business</t>
  </si>
  <si>
    <t>This is an estimating tool only and should be used to provide estimations only and not be used to make important business decisions</t>
  </si>
  <si>
    <t>FLOWCALCS TAB INSTRUCTIONS</t>
  </si>
  <si>
    <t>Fill out YELLOW CELLS with data from months before this budget takes effect (i.e. 4 months prior to new financial year) for revenue, and the month prior for COGS and Expenses</t>
  </si>
  <si>
    <t>NOTE: The cashflow rules setup in accordance with the debtor and expense calculations assumptions. If these are required to be changes, they must be changed manually in the FLOW CALCS spreadsheet table, the default periods are set</t>
  </si>
  <si>
    <t>Insert opening CASH BALANCE (cash at bank less any overdraft usage) into the yellow cells, as a $ figure at the end of the month previous (found on balance sheet)</t>
  </si>
  <si>
    <t>Fill-out yellow tabs and insert details of any loan or Hire Purchase repayments (monthly loan/HP repayments) into yellow cells (ensure interest is on the P&amp;L forecast) and principal payments are on the cashflow tab</t>
  </si>
  <si>
    <t>All above amounts are exclusive of GST but inclusive of PAYG ( Paid monthly)</t>
  </si>
  <si>
    <t>Assumptions for Cash Flow (from Flowcals page)</t>
  </si>
  <si>
    <t>Expected Other Income</t>
  </si>
  <si>
    <t>HP Repayments (principal)</t>
  </si>
  <si>
    <t>Business Loan Repayments (principal)</t>
  </si>
  <si>
    <t>ATO Income Tax Provision/Instalments</t>
  </si>
  <si>
    <t>Dividends Paid</t>
  </si>
  <si>
    <t>Infastructure capitalised costs</t>
  </si>
  <si>
    <t>EXAMPLE COMPANY CASHFLOW FORECAST</t>
  </si>
  <si>
    <t>INSTRUCTIONS FOR USING THE PROFIT AND LOSS AND CASHFLOW ESTIMATION TOOL</t>
  </si>
  <si>
    <t>Changing the cell formatting or numbering or equations can alter the estimating tools accuracy.</t>
  </si>
  <si>
    <t>Deleting or altering equations or calculations may alter the results significantly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</si>
</sst>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Red]&quot;$&quot;#,##0.00"/>
    <numFmt numFmtId="173" formatCode="_-&quot;$&quot;* #,##0_-;\-&quot;$&quot;* #,##0_-;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quot;$&quot;#,##0.00"/>
    <numFmt numFmtId="181" formatCode="#,##0_ ;[Red]\-#,##0\ "/>
    <numFmt numFmtId="182" formatCode="&quot;$&quot;#,##0"/>
    <numFmt numFmtId="183" formatCode="&quot;$&quot;#,##0.000;[Red]&quot;$&quot;#,##0.000"/>
    <numFmt numFmtId="184" formatCode="_-&quot;$&quot;* #,##0.0000_-;\-&quot;$&quot;* #,##0.0000_-;_-&quot;$&quot;* &quot;-&quot;????_-;_-@_-"/>
    <numFmt numFmtId="185" formatCode="&quot;$&quot;#,##0.0000;[Red]&quot;$&quot;#,##0.0000"/>
    <numFmt numFmtId="186" formatCode="_-&quot;$&quot;* #,##0.000_-;\-&quot;$&quot;* #,##0.000_-;_-&quot;$&quot;* &quot;-&quot;???_-;_-@_-"/>
  </numFmts>
  <fonts count="64">
    <font>
      <sz val="10"/>
      <name val="Arial"/>
      <family val="0"/>
    </font>
    <font>
      <b/>
      <sz val="10"/>
      <name val="Arial"/>
      <family val="0"/>
    </font>
    <font>
      <i/>
      <sz val="10"/>
      <name val="Arial"/>
      <family val="0"/>
    </font>
    <font>
      <b/>
      <i/>
      <sz val="10"/>
      <name val="Arial"/>
      <family val="0"/>
    </font>
    <font>
      <sz val="8"/>
      <name val="Arial"/>
      <family val="2"/>
    </font>
    <font>
      <sz val="9"/>
      <name val="Arial"/>
      <family val="2"/>
    </font>
    <font>
      <b/>
      <sz val="8"/>
      <color indexed="16"/>
      <name val="Times New Roman"/>
      <family val="1"/>
    </font>
    <font>
      <b/>
      <sz val="10"/>
      <color indexed="16"/>
      <name val="Times New Roman"/>
      <family val="1"/>
    </font>
    <font>
      <b/>
      <sz val="9"/>
      <name val="Arial"/>
      <family val="2"/>
    </font>
    <font>
      <b/>
      <sz val="8"/>
      <name val="Arial"/>
      <family val="2"/>
    </font>
    <font>
      <b/>
      <u val="single"/>
      <sz val="10"/>
      <name val="Arial"/>
      <family val="2"/>
    </font>
    <font>
      <b/>
      <sz val="10"/>
      <name val="Times New Roman"/>
      <family val="1"/>
    </font>
    <font>
      <sz val="11"/>
      <name val="Calibri"/>
      <family val="2"/>
    </font>
    <font>
      <b/>
      <u val="single"/>
      <sz val="20"/>
      <name val="Arial"/>
      <family val="2"/>
    </font>
    <font>
      <b/>
      <u val="single"/>
      <sz val="9"/>
      <name val="Arial"/>
      <family val="2"/>
    </font>
    <font>
      <u val="single"/>
      <sz val="8"/>
      <name val="Arial"/>
      <family val="2"/>
    </font>
    <font>
      <sz val="10"/>
      <name val="Calibri"/>
      <family val="2"/>
    </font>
    <font>
      <sz val="11"/>
      <color indexed="8"/>
      <name val="Calibri"/>
      <family val="2"/>
    </font>
    <font>
      <sz val="11"/>
      <color indexed="9"/>
      <name val="Calibri"/>
      <family val="2"/>
    </font>
    <font>
      <sz val="11"/>
      <color indexed="14"/>
      <name val="Calibri"/>
      <family val="2"/>
    </font>
    <font>
      <b/>
      <sz val="11"/>
      <color indexed="13"/>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1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1"/>
      <color indexed="8"/>
      <name val="Calibri"/>
      <family val="2"/>
    </font>
    <font>
      <b/>
      <sz val="10"/>
      <color indexed="10"/>
      <name val="Arial"/>
      <family val="2"/>
    </font>
    <font>
      <sz val="10"/>
      <color indexed="27"/>
      <name val="Arial"/>
      <family val="2"/>
    </font>
    <font>
      <b/>
      <sz val="12"/>
      <name val="Calibri"/>
      <family val="2"/>
    </font>
    <font>
      <i/>
      <sz val="11"/>
      <color indexed="8"/>
      <name val="Calibri"/>
      <family val="2"/>
    </font>
    <font>
      <sz val="9"/>
      <color indexed="8"/>
      <name val="Arial"/>
      <family val="2"/>
    </font>
    <font>
      <i/>
      <sz val="9"/>
      <color indexed="10"/>
      <name val="Arial"/>
      <family val="2"/>
    </font>
    <font>
      <i/>
      <sz val="8"/>
      <color indexed="10"/>
      <name val="Arial"/>
      <family val="2"/>
    </font>
    <font>
      <b/>
      <u val="single"/>
      <sz val="11"/>
      <name val="Calibri"/>
      <family val="2"/>
    </font>
    <font>
      <sz val="11"/>
      <color theme="1"/>
      <name val="Calibri"/>
      <family val="2"/>
    </font>
    <font>
      <sz val="11"/>
      <color theme="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u val="single"/>
      <sz val="11"/>
      <color theme="1"/>
      <name val="Calibri"/>
      <family val="2"/>
    </font>
    <font>
      <b/>
      <sz val="10"/>
      <color rgb="FFFF0000"/>
      <name val="Arial"/>
      <family val="2"/>
    </font>
    <font>
      <sz val="10"/>
      <color theme="8" tint="0.5999900102615356"/>
      <name val="Arial"/>
      <family val="2"/>
    </font>
    <font>
      <i/>
      <sz val="11"/>
      <color theme="1"/>
      <name val="Calibri"/>
      <family val="2"/>
    </font>
    <font>
      <sz val="9"/>
      <color theme="1"/>
      <name val="Arial"/>
      <family val="2"/>
    </font>
    <font>
      <i/>
      <sz val="9"/>
      <color rgb="FFFF0000"/>
      <name val="Arial"/>
      <family val="2"/>
    </font>
    <font>
      <i/>
      <sz val="8"/>
      <color rgb="FFFF0000"/>
      <name val="Arial"/>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3"/>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right/>
      <top style="medium"/>
      <bottom style="medium"/>
    </border>
    <border>
      <left>
        <color indexed="63"/>
      </left>
      <right style="double"/>
      <top>
        <color indexed="63"/>
      </top>
      <bottom>
        <color indexed="63"/>
      </bottom>
    </border>
    <border>
      <left>
        <color indexed="63"/>
      </left>
      <right>
        <color indexed="63"/>
      </right>
      <top style="thin"/>
      <bottom style="thin"/>
    </border>
    <border>
      <left>
        <color indexed="63"/>
      </left>
      <right>
        <color indexed="63"/>
      </right>
      <top style="double"/>
      <bottom>
        <color indexed="63"/>
      </bottom>
    </border>
    <border>
      <left>
        <color indexed="63"/>
      </left>
      <right style="double"/>
      <top style="double"/>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7" borderId="0" applyNumberFormat="0" applyBorder="0" applyAlignment="0" applyProtection="0"/>
    <xf numFmtId="0" fontId="45" fillId="4" borderId="0" applyNumberFormat="0" applyBorder="0" applyAlignment="0" applyProtection="0"/>
    <xf numFmtId="0" fontId="46" fillId="7"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0" borderId="0" applyNumberFormat="0" applyBorder="0" applyAlignment="0" applyProtection="0"/>
    <xf numFmtId="0" fontId="46" fillId="7" borderId="0" applyNumberFormat="0" applyBorder="0" applyAlignment="0" applyProtection="0"/>
    <xf numFmtId="0" fontId="46" fillId="3" borderId="0" applyNumberFormat="0" applyBorder="0" applyAlignment="0" applyProtection="0"/>
    <xf numFmtId="0" fontId="46" fillId="13"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19" fillId="17" borderId="0" applyNumberFormat="0" applyBorder="0" applyAlignment="0" applyProtection="0"/>
    <xf numFmtId="0" fontId="20" fillId="18" borderId="1" applyNumberFormat="0" applyAlignment="0" applyProtection="0"/>
    <xf numFmtId="0" fontId="47" fillId="1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7"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52" fillId="9" borderId="1" applyNumberFormat="0" applyAlignment="0" applyProtection="0"/>
    <xf numFmtId="0" fontId="30" fillId="0" borderId="6" applyNumberFormat="0" applyFill="0" applyAlignment="0" applyProtection="0"/>
    <xf numFmtId="0" fontId="53" fillId="20" borderId="0" applyNumberFormat="0" applyBorder="0" applyAlignment="0" applyProtection="0"/>
    <xf numFmtId="0" fontId="0" fillId="0" borderId="0">
      <alignment/>
      <protection/>
    </xf>
    <xf numFmtId="0" fontId="45" fillId="0" borderId="0">
      <alignment/>
      <protection/>
    </xf>
    <xf numFmtId="0" fontId="0" fillId="21" borderId="7" applyNumberFormat="0" applyFont="0" applyAlignment="0" applyProtection="0"/>
    <xf numFmtId="0" fontId="54" fillId="18"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7">
    <xf numFmtId="0" fontId="0" fillId="0" borderId="0" xfId="0" applyAlignment="1">
      <alignment/>
    </xf>
    <xf numFmtId="0" fontId="4" fillId="0" borderId="0" xfId="0" applyFont="1" applyAlignment="1">
      <alignment/>
    </xf>
    <xf numFmtId="0" fontId="4" fillId="0" borderId="0" xfId="0" applyFont="1" applyAlignment="1">
      <alignment vertical="top" wrapText="1"/>
    </xf>
    <xf numFmtId="0" fontId="4" fillId="0" borderId="0" xfId="0" applyFont="1" applyAlignment="1">
      <alignment horizontal="right"/>
    </xf>
    <xf numFmtId="0" fontId="5" fillId="0" borderId="0" xfId="0" applyFont="1" applyAlignment="1">
      <alignment vertical="top" wrapTex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57" fillId="0" borderId="0" xfId="0" applyFont="1" applyAlignment="1">
      <alignment/>
    </xf>
    <xf numFmtId="0" fontId="55" fillId="0" borderId="0" xfId="0" applyFont="1" applyAlignment="1">
      <alignment/>
    </xf>
    <xf numFmtId="173" fontId="45" fillId="0" borderId="0" xfId="44" applyNumberFormat="1" applyFont="1" applyAlignment="1">
      <alignment/>
    </xf>
    <xf numFmtId="173" fontId="55" fillId="0" borderId="10" xfId="44" applyNumberFormat="1" applyFont="1" applyBorder="1" applyAlignment="1">
      <alignment/>
    </xf>
    <xf numFmtId="180" fontId="0" fillId="0" borderId="0" xfId="0" applyNumberFormat="1" applyAlignment="1">
      <alignment/>
    </xf>
    <xf numFmtId="173" fontId="45" fillId="22" borderId="0" xfId="44" applyNumberFormat="1" applyFont="1" applyFill="1" applyAlignment="1">
      <alignment/>
    </xf>
    <xf numFmtId="0" fontId="0" fillId="22" borderId="0" xfId="0" applyFill="1" applyAlignment="1">
      <alignment/>
    </xf>
    <xf numFmtId="0" fontId="9" fillId="23" borderId="0" xfId="0" applyFont="1" applyFill="1" applyAlignment="1">
      <alignment/>
    </xf>
    <xf numFmtId="0" fontId="4" fillId="23" borderId="0" xfId="0" applyFont="1" applyFill="1" applyAlignment="1">
      <alignment/>
    </xf>
    <xf numFmtId="49" fontId="5" fillId="23" borderId="0" xfId="0" applyNumberFormat="1" applyFont="1" applyFill="1" applyBorder="1" applyAlignment="1">
      <alignment vertical="top" wrapText="1"/>
    </xf>
    <xf numFmtId="167" fontId="5" fillId="23" borderId="0" xfId="0" applyNumberFormat="1" applyFont="1" applyFill="1" applyAlignment="1">
      <alignment vertical="top" wrapText="1"/>
    </xf>
    <xf numFmtId="10" fontId="5" fillId="23" borderId="11" xfId="0" applyNumberFormat="1" applyFont="1" applyFill="1" applyBorder="1" applyAlignment="1">
      <alignment horizontal="right" vertical="top" wrapText="1"/>
    </xf>
    <xf numFmtId="0" fontId="5" fillId="23" borderId="0" xfId="0" applyFont="1" applyFill="1" applyAlignment="1">
      <alignment vertical="top" wrapText="1"/>
    </xf>
    <xf numFmtId="0" fontId="4" fillId="23" borderId="0" xfId="0" applyFont="1" applyFill="1" applyBorder="1" applyAlignment="1">
      <alignment/>
    </xf>
    <xf numFmtId="167" fontId="8" fillId="23" borderId="0" xfId="0" applyNumberFormat="1" applyFont="1" applyFill="1" applyAlignment="1">
      <alignment vertical="top" wrapText="1"/>
    </xf>
    <xf numFmtId="49" fontId="8" fillId="23" borderId="0" xfId="0" applyNumberFormat="1" applyFont="1" applyFill="1" applyBorder="1" applyAlignment="1">
      <alignment vertical="top" wrapText="1"/>
    </xf>
    <xf numFmtId="0" fontId="4" fillId="23" borderId="0" xfId="0" applyFont="1" applyFill="1" applyAlignment="1">
      <alignment horizontal="right"/>
    </xf>
    <xf numFmtId="0" fontId="0" fillId="23" borderId="0" xfId="0" applyFont="1" applyFill="1" applyAlignment="1">
      <alignment/>
    </xf>
    <xf numFmtId="167" fontId="0" fillId="23" borderId="0" xfId="0" applyNumberFormat="1" applyFill="1" applyAlignment="1">
      <alignment/>
    </xf>
    <xf numFmtId="0" fontId="0" fillId="23" borderId="0" xfId="0" applyFill="1" applyAlignment="1">
      <alignment/>
    </xf>
    <xf numFmtId="173" fontId="45" fillId="23" borderId="0" xfId="44" applyNumberFormat="1" applyFont="1" applyFill="1" applyAlignment="1">
      <alignment/>
    </xf>
    <xf numFmtId="0" fontId="4" fillId="24" borderId="0" xfId="0" applyFont="1" applyFill="1" applyAlignment="1">
      <alignment/>
    </xf>
    <xf numFmtId="0" fontId="58" fillId="23" borderId="0" xfId="0" applyFont="1" applyFill="1" applyAlignment="1">
      <alignment/>
    </xf>
    <xf numFmtId="167" fontId="5" fillId="23" borderId="0" xfId="0" applyNumberFormat="1" applyFont="1" applyFill="1" applyAlignment="1">
      <alignment/>
    </xf>
    <xf numFmtId="0" fontId="55" fillId="23" borderId="0" xfId="0" applyFont="1" applyFill="1" applyAlignment="1">
      <alignment/>
    </xf>
    <xf numFmtId="182" fontId="0" fillId="23" borderId="0" xfId="0" applyNumberFormat="1" applyFill="1" applyAlignment="1">
      <alignment/>
    </xf>
    <xf numFmtId="173" fontId="0" fillId="23" borderId="0" xfId="0" applyNumberFormat="1" applyFill="1" applyAlignment="1">
      <alignment/>
    </xf>
    <xf numFmtId="173" fontId="1" fillId="23" borderId="12" xfId="0" applyNumberFormat="1" applyFont="1" applyFill="1" applyBorder="1" applyAlignment="1">
      <alignment/>
    </xf>
    <xf numFmtId="173" fontId="0" fillId="23" borderId="0" xfId="0" applyNumberFormat="1" applyFont="1" applyFill="1" applyAlignment="1">
      <alignment/>
    </xf>
    <xf numFmtId="0" fontId="59" fillId="23" borderId="0" xfId="0" applyFont="1" applyFill="1" applyAlignment="1">
      <alignment/>
    </xf>
    <xf numFmtId="0" fontId="9" fillId="0" borderId="0" xfId="0" applyFont="1" applyAlignment="1">
      <alignment/>
    </xf>
    <xf numFmtId="0" fontId="12" fillId="0" borderId="0" xfId="0" applyFont="1" applyAlignment="1">
      <alignment vertical="center"/>
    </xf>
    <xf numFmtId="0" fontId="13" fillId="0" borderId="0" xfId="0" applyFont="1" applyAlignment="1">
      <alignment/>
    </xf>
    <xf numFmtId="0" fontId="39" fillId="0" borderId="0" xfId="0" applyFont="1" applyAlignment="1">
      <alignment vertical="center"/>
    </xf>
    <xf numFmtId="0" fontId="2" fillId="23" borderId="0" xfId="0" applyFont="1" applyFill="1" applyAlignment="1">
      <alignment/>
    </xf>
    <xf numFmtId="173" fontId="60" fillId="23" borderId="0" xfId="44" applyNumberFormat="1" applyFont="1" applyFill="1" applyAlignment="1">
      <alignment/>
    </xf>
    <xf numFmtId="173" fontId="45" fillId="24" borderId="0" xfId="44" applyNumberFormat="1" applyFont="1" applyFill="1" applyAlignment="1">
      <alignment/>
    </xf>
    <xf numFmtId="167" fontId="8" fillId="24" borderId="0" xfId="0" applyNumberFormat="1" applyFont="1" applyFill="1" applyAlignment="1">
      <alignment vertical="top" wrapText="1"/>
    </xf>
    <xf numFmtId="49" fontId="11" fillId="23" borderId="0" xfId="0" applyNumberFormat="1" applyFont="1" applyFill="1" applyBorder="1" applyAlignment="1">
      <alignment horizontal="center"/>
    </xf>
    <xf numFmtId="0" fontId="11" fillId="23" borderId="0" xfId="0" applyNumberFormat="1" applyFont="1" applyFill="1" applyBorder="1" applyAlignment="1">
      <alignment horizontal="center"/>
    </xf>
    <xf numFmtId="0" fontId="11" fillId="23" borderId="11" xfId="0" applyNumberFormat="1" applyFont="1" applyFill="1" applyBorder="1" applyAlignment="1">
      <alignment horizontal="right"/>
    </xf>
    <xf numFmtId="0" fontId="1" fillId="23" borderId="0" xfId="0" applyFont="1" applyFill="1" applyAlignment="1">
      <alignment horizontal="center"/>
    </xf>
    <xf numFmtId="0" fontId="4" fillId="25" borderId="0" xfId="0" applyFont="1" applyFill="1" applyAlignment="1">
      <alignment/>
    </xf>
    <xf numFmtId="49" fontId="8" fillId="25" borderId="0" xfId="0" applyNumberFormat="1" applyFont="1" applyFill="1" applyBorder="1" applyAlignment="1">
      <alignment vertical="top" wrapText="1"/>
    </xf>
    <xf numFmtId="167" fontId="8" fillId="25" borderId="0" xfId="0" applyNumberFormat="1" applyFont="1" applyFill="1" applyAlignment="1">
      <alignment vertical="top" wrapText="1"/>
    </xf>
    <xf numFmtId="170" fontId="61" fillId="23" borderId="0" xfId="44" applyFont="1" applyFill="1" applyAlignment="1">
      <alignment/>
    </xf>
    <xf numFmtId="0" fontId="0" fillId="23" borderId="0" xfId="0" applyFill="1" applyBorder="1" applyAlignment="1">
      <alignment/>
    </xf>
    <xf numFmtId="0" fontId="4" fillId="23" borderId="0" xfId="0" applyFont="1" applyFill="1" applyBorder="1" applyAlignment="1">
      <alignment horizontal="right"/>
    </xf>
    <xf numFmtId="49" fontId="7" fillId="23" borderId="13" xfId="0" applyNumberFormat="1" applyFont="1" applyFill="1" applyBorder="1" applyAlignment="1">
      <alignment horizontal="centerContinuous"/>
    </xf>
    <xf numFmtId="0" fontId="6" fillId="23" borderId="14" xfId="0" applyFont="1" applyFill="1" applyBorder="1" applyAlignment="1">
      <alignment horizontal="right"/>
    </xf>
    <xf numFmtId="0" fontId="10" fillId="23" borderId="13" xfId="0" applyFont="1" applyFill="1" applyBorder="1" applyAlignment="1">
      <alignment/>
    </xf>
    <xf numFmtId="173" fontId="55" fillId="23" borderId="0" xfId="44" applyNumberFormat="1" applyFont="1" applyFill="1" applyAlignment="1">
      <alignment/>
    </xf>
    <xf numFmtId="167" fontId="8" fillId="24" borderId="11" xfId="61" applyNumberFormat="1" applyFont="1" applyFill="1" applyBorder="1" applyAlignment="1">
      <alignment horizontal="right" vertical="top" wrapText="1"/>
    </xf>
    <xf numFmtId="0" fontId="4" fillId="26" borderId="0" xfId="0" applyFont="1" applyFill="1" applyAlignment="1">
      <alignment/>
    </xf>
    <xf numFmtId="167" fontId="8" fillId="26" borderId="0" xfId="0" applyNumberFormat="1" applyFont="1" applyFill="1" applyAlignment="1">
      <alignment vertical="top" wrapText="1"/>
    </xf>
    <xf numFmtId="172" fontId="0" fillId="23" borderId="0" xfId="0" applyNumberFormat="1" applyFill="1" applyAlignment="1">
      <alignment/>
    </xf>
    <xf numFmtId="0" fontId="10" fillId="23" borderId="0" xfId="0" applyFont="1" applyFill="1" applyBorder="1" applyAlignment="1">
      <alignment/>
    </xf>
    <xf numFmtId="49" fontId="7" fillId="23" borderId="0" xfId="0" applyNumberFormat="1" applyFont="1" applyFill="1" applyBorder="1" applyAlignment="1">
      <alignment horizontal="centerContinuous"/>
    </xf>
    <xf numFmtId="0" fontId="6" fillId="23" borderId="11" xfId="0" applyFont="1" applyFill="1" applyBorder="1" applyAlignment="1">
      <alignment horizontal="right"/>
    </xf>
    <xf numFmtId="49" fontId="14" fillId="23" borderId="0" xfId="0" applyNumberFormat="1" applyFont="1" applyFill="1" applyBorder="1" applyAlignment="1">
      <alignment vertical="top" wrapText="1"/>
    </xf>
    <xf numFmtId="167" fontId="14" fillId="23" borderId="0" xfId="0" applyNumberFormat="1" applyFont="1" applyFill="1" applyAlignment="1">
      <alignment vertical="top" wrapText="1"/>
    </xf>
    <xf numFmtId="0" fontId="15" fillId="23" borderId="0" xfId="0" applyFont="1" applyFill="1" applyAlignment="1">
      <alignment/>
    </xf>
    <xf numFmtId="49" fontId="62" fillId="23" borderId="0" xfId="0" applyNumberFormat="1" applyFont="1" applyFill="1" applyBorder="1" applyAlignment="1" quotePrefix="1">
      <alignment vertical="top" wrapText="1"/>
    </xf>
    <xf numFmtId="167" fontId="62" fillId="23" borderId="0" xfId="0" applyNumberFormat="1" applyFont="1" applyFill="1" applyAlignment="1">
      <alignment vertical="top" wrapText="1"/>
    </xf>
    <xf numFmtId="0" fontId="63" fillId="23" borderId="0" xfId="0" applyFont="1" applyFill="1" applyAlignment="1">
      <alignment/>
    </xf>
    <xf numFmtId="0" fontId="63" fillId="0" borderId="0" xfId="0" applyFont="1" applyAlignment="1">
      <alignment/>
    </xf>
    <xf numFmtId="170" fontId="0" fillId="23" borderId="0" xfId="44" applyFont="1" applyFill="1" applyAlignment="1">
      <alignment horizontal="center" vertical="top"/>
    </xf>
    <xf numFmtId="170" fontId="0" fillId="23" borderId="0" xfId="44" applyFont="1" applyFill="1" applyAlignment="1">
      <alignment vertical="top"/>
    </xf>
    <xf numFmtId="167" fontId="8" fillId="25" borderId="11" xfId="61" applyNumberFormat="1" applyFont="1" applyFill="1" applyBorder="1" applyAlignment="1">
      <alignment horizontal="right" vertical="top" wrapText="1"/>
    </xf>
    <xf numFmtId="167" fontId="8" fillId="26" borderId="11" xfId="61" applyNumberFormat="1" applyFont="1" applyFill="1" applyBorder="1" applyAlignment="1">
      <alignment horizontal="right" vertical="top" wrapText="1"/>
    </xf>
    <xf numFmtId="49" fontId="8" fillId="24" borderId="0" xfId="0" applyNumberFormat="1" applyFont="1" applyFill="1" applyBorder="1" applyAlignment="1">
      <alignment vertical="top" wrapText="1"/>
    </xf>
    <xf numFmtId="49" fontId="8" fillId="26" borderId="0" xfId="0" applyNumberFormat="1" applyFont="1" applyFill="1" applyBorder="1" applyAlignment="1">
      <alignment vertical="top" wrapText="1"/>
    </xf>
    <xf numFmtId="180" fontId="0" fillId="24" borderId="0" xfId="0" applyNumberFormat="1" applyFill="1" applyAlignment="1">
      <alignment/>
    </xf>
    <xf numFmtId="173" fontId="55" fillId="23" borderId="10" xfId="44" applyNumberFormat="1" applyFont="1" applyFill="1" applyBorder="1" applyAlignment="1">
      <alignment/>
    </xf>
    <xf numFmtId="173" fontId="55" fillId="23" borderId="12" xfId="44" applyNumberFormat="1" applyFont="1" applyFill="1" applyBorder="1" applyAlignment="1">
      <alignment/>
    </xf>
    <xf numFmtId="0" fontId="10" fillId="0" borderId="0" xfId="0" applyFont="1" applyAlignment="1">
      <alignment/>
    </xf>
    <xf numFmtId="0" fontId="10" fillId="26" borderId="0" xfId="0" applyFont="1" applyFill="1" applyAlignment="1">
      <alignment/>
    </xf>
    <xf numFmtId="173" fontId="57" fillId="26" borderId="0" xfId="44" applyNumberFormat="1" applyFont="1" applyFill="1" applyAlignment="1">
      <alignment/>
    </xf>
    <xf numFmtId="173" fontId="44" fillId="26" borderId="0" xfId="44" applyNumberFormat="1"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25050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E28" sqref="E28"/>
    </sheetView>
  </sheetViews>
  <sheetFormatPr defaultColWidth="9.140625" defaultRowHeight="12.75"/>
  <sheetData>
    <row r="1" ht="24.75">
      <c r="A1" s="40" t="s">
        <v>89</v>
      </c>
    </row>
    <row r="2" ht="15.75">
      <c r="A2" s="41" t="s">
        <v>87</v>
      </c>
    </row>
    <row r="3" ht="15.75">
      <c r="A3" s="41" t="s">
        <v>92</v>
      </c>
    </row>
    <row r="4" ht="15.75">
      <c r="A4" s="41" t="s">
        <v>90</v>
      </c>
    </row>
    <row r="5" ht="15.75">
      <c r="A5" s="41" t="s">
        <v>91</v>
      </c>
    </row>
    <row r="6" ht="15.75">
      <c r="A6" s="41" t="s">
        <v>88</v>
      </c>
    </row>
    <row r="9" ht="14.25">
      <c r="A9" s="3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A23"/>
  <sheetViews>
    <sheetView tabSelected="1" zoomScalePageLayoutView="0" workbookViewId="0" topLeftCell="A1">
      <selection activeCell="B26" sqref="B26"/>
    </sheetView>
  </sheetViews>
  <sheetFormatPr defaultColWidth="9.140625" defaultRowHeight="12.75"/>
  <sheetData>
    <row r="1" ht="13.5" thickTop="1">
      <c r="A1" s="58" t="s">
        <v>166</v>
      </c>
    </row>
    <row r="2" ht="12.75">
      <c r="A2" s="6" t="s">
        <v>176</v>
      </c>
    </row>
    <row r="3" ht="12.75">
      <c r="A3" s="5" t="s">
        <v>167</v>
      </c>
    </row>
    <row r="4" ht="12.75">
      <c r="A4" s="6" t="s">
        <v>175</v>
      </c>
    </row>
    <row r="5" ht="12.75">
      <c r="A5" s="6" t="s">
        <v>177</v>
      </c>
    </row>
    <row r="6" ht="12.75">
      <c r="A6" s="6" t="s">
        <v>178</v>
      </c>
    </row>
    <row r="7" ht="12.75">
      <c r="A7" s="6" t="s">
        <v>194</v>
      </c>
    </row>
    <row r="8" ht="12.75">
      <c r="A8" s="6" t="s">
        <v>195</v>
      </c>
    </row>
    <row r="9" ht="12.75">
      <c r="A9" s="6"/>
    </row>
    <row r="10" ht="12.75">
      <c r="A10" s="5" t="s">
        <v>193</v>
      </c>
    </row>
    <row r="11" ht="12.75">
      <c r="A11" s="5" t="s">
        <v>168</v>
      </c>
    </row>
    <row r="12" ht="12.75">
      <c r="A12" s="6" t="s">
        <v>169</v>
      </c>
    </row>
    <row r="13" ht="12.75">
      <c r="A13" s="6" t="s">
        <v>170</v>
      </c>
    </row>
    <row r="14" ht="12.75">
      <c r="A14" s="6" t="s">
        <v>171</v>
      </c>
    </row>
    <row r="15" ht="12.75">
      <c r="A15" s="6" t="s">
        <v>172</v>
      </c>
    </row>
    <row r="17" ht="12.75">
      <c r="A17" s="83" t="s">
        <v>179</v>
      </c>
    </row>
    <row r="18" ht="12.75">
      <c r="A18" s="6" t="s">
        <v>180</v>
      </c>
    </row>
    <row r="19" ht="12.75">
      <c r="A19" s="6" t="s">
        <v>181</v>
      </c>
    </row>
    <row r="21" ht="12.75">
      <c r="A21" s="5" t="s">
        <v>174</v>
      </c>
    </row>
    <row r="22" ht="12.75">
      <c r="A22" s="6" t="s">
        <v>182</v>
      </c>
    </row>
    <row r="23" ht="12.75">
      <c r="A23" s="6" t="s">
        <v>183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BC136"/>
  <sheetViews>
    <sheetView showGridLines="0" zoomScale="120" zoomScaleNormal="120" zoomScalePageLayoutView="0" workbookViewId="0" topLeftCell="A1">
      <selection activeCell="B128" sqref="B128"/>
    </sheetView>
  </sheetViews>
  <sheetFormatPr defaultColWidth="9.00390625" defaultRowHeight="12.75"/>
  <cols>
    <col min="1" max="1" width="37.140625" style="1" customWidth="1"/>
    <col min="2" max="13" width="16.28125" style="1" customWidth="1"/>
    <col min="14" max="14" width="17.7109375" style="3" customWidth="1"/>
    <col min="15" max="47" width="12.7109375" style="1" customWidth="1"/>
    <col min="48" max="16384" width="9.00390625" style="1" customWidth="1"/>
  </cols>
  <sheetData>
    <row r="1" spans="1:14" s="16" customFormat="1" ht="72.75" customHeight="1" thickBot="1">
      <c r="A1" s="54"/>
      <c r="B1" s="21"/>
      <c r="C1" s="21"/>
      <c r="D1" s="21"/>
      <c r="E1" s="21"/>
      <c r="F1" s="21"/>
      <c r="G1" s="21"/>
      <c r="H1" s="21"/>
      <c r="I1" s="21"/>
      <c r="J1" s="21"/>
      <c r="K1" s="21"/>
      <c r="L1" s="21"/>
      <c r="M1" s="21"/>
      <c r="N1" s="55"/>
    </row>
    <row r="2" spans="1:14" s="16" customFormat="1" ht="22.5" customHeight="1" thickTop="1">
      <c r="A2" s="58" t="s">
        <v>134</v>
      </c>
      <c r="B2" s="56"/>
      <c r="C2" s="56"/>
      <c r="D2" s="56"/>
      <c r="E2" s="56"/>
      <c r="F2" s="56"/>
      <c r="G2" s="56"/>
      <c r="H2" s="56"/>
      <c r="I2" s="56"/>
      <c r="J2" s="56"/>
      <c r="K2" s="56"/>
      <c r="L2" s="56"/>
      <c r="M2" s="56"/>
      <c r="N2" s="57"/>
    </row>
    <row r="3" spans="1:14" s="16" customFormat="1" ht="22.5" customHeight="1">
      <c r="A3" s="64"/>
      <c r="B3" s="65"/>
      <c r="C3" s="65"/>
      <c r="D3" s="65"/>
      <c r="E3" s="65"/>
      <c r="F3" s="65"/>
      <c r="G3" s="65"/>
      <c r="H3" s="65"/>
      <c r="I3" s="65"/>
      <c r="J3" s="65"/>
      <c r="K3" s="65"/>
      <c r="L3" s="65"/>
      <c r="M3" s="65"/>
      <c r="N3" s="66"/>
    </row>
    <row r="4" spans="1:14" s="49" customFormat="1" ht="11.25" customHeight="1">
      <c r="A4" s="46" t="s">
        <v>112</v>
      </c>
      <c r="B4" s="47" t="s">
        <v>43</v>
      </c>
      <c r="C4" s="47" t="s">
        <v>113</v>
      </c>
      <c r="D4" s="47" t="s">
        <v>114</v>
      </c>
      <c r="E4" s="47" t="s">
        <v>115</v>
      </c>
      <c r="F4" s="47" t="s">
        <v>116</v>
      </c>
      <c r="G4" s="47" t="s">
        <v>101</v>
      </c>
      <c r="H4" s="47" t="s">
        <v>102</v>
      </c>
      <c r="I4" s="47" t="s">
        <v>103</v>
      </c>
      <c r="J4" s="47" t="s">
        <v>104</v>
      </c>
      <c r="K4" s="47" t="s">
        <v>40</v>
      </c>
      <c r="L4" s="47" t="s">
        <v>41</v>
      </c>
      <c r="M4" s="47" t="s">
        <v>42</v>
      </c>
      <c r="N4" s="48" t="s">
        <v>162</v>
      </c>
    </row>
    <row r="5" spans="1:21" s="2" customFormat="1" ht="12.75" customHeight="1">
      <c r="A5" s="23" t="s">
        <v>146</v>
      </c>
      <c r="B5" s="18"/>
      <c r="C5" s="18"/>
      <c r="D5" s="18"/>
      <c r="E5" s="18"/>
      <c r="F5" s="18"/>
      <c r="G5" s="18"/>
      <c r="H5" s="18"/>
      <c r="I5" s="18"/>
      <c r="J5" s="18"/>
      <c r="K5" s="18"/>
      <c r="L5" s="18"/>
      <c r="M5" s="18"/>
      <c r="N5" s="19"/>
      <c r="O5" s="20"/>
      <c r="P5" s="4"/>
      <c r="Q5" s="4"/>
      <c r="R5" s="4"/>
      <c r="S5" s="4"/>
      <c r="T5" s="4"/>
      <c r="U5" s="4"/>
    </row>
    <row r="6" spans="1:14" s="21" customFormat="1" ht="11.25">
      <c r="A6" s="23" t="s">
        <v>135</v>
      </c>
      <c r="B6" s="18"/>
      <c r="C6" s="18"/>
      <c r="D6" s="18"/>
      <c r="E6" s="18"/>
      <c r="F6" s="18"/>
      <c r="G6" s="18"/>
      <c r="H6" s="18"/>
      <c r="I6" s="18"/>
      <c r="J6" s="18"/>
      <c r="K6" s="18"/>
      <c r="L6" s="18"/>
      <c r="M6" s="18"/>
      <c r="N6" s="19"/>
    </row>
    <row r="7" spans="1:14" s="21" customFormat="1" ht="16.5" customHeight="1">
      <c r="A7" s="17" t="s">
        <v>117</v>
      </c>
      <c r="B7" s="18">
        <v>10000</v>
      </c>
      <c r="C7" s="18">
        <v>10000</v>
      </c>
      <c r="D7" s="18">
        <v>10000</v>
      </c>
      <c r="E7" s="18">
        <v>10000</v>
      </c>
      <c r="F7" s="18">
        <v>10000</v>
      </c>
      <c r="G7" s="18">
        <v>10000</v>
      </c>
      <c r="H7" s="18">
        <v>10000</v>
      </c>
      <c r="I7" s="18">
        <v>10000</v>
      </c>
      <c r="J7" s="18">
        <v>10000</v>
      </c>
      <c r="K7" s="18">
        <v>10000</v>
      </c>
      <c r="L7" s="18">
        <v>10000</v>
      </c>
      <c r="M7" s="18">
        <v>10000</v>
      </c>
      <c r="N7" s="18">
        <f>SUM(B7:M7)</f>
        <v>120000</v>
      </c>
    </row>
    <row r="8" spans="1:14" s="16" customFormat="1" ht="15" customHeight="1">
      <c r="A8" s="17" t="s">
        <v>118</v>
      </c>
      <c r="B8" s="18">
        <v>10000</v>
      </c>
      <c r="C8" s="18">
        <v>10000</v>
      </c>
      <c r="D8" s="18">
        <v>10000</v>
      </c>
      <c r="E8" s="18">
        <v>10000</v>
      </c>
      <c r="F8" s="18">
        <v>10000</v>
      </c>
      <c r="G8" s="18">
        <v>10000</v>
      </c>
      <c r="H8" s="18">
        <v>10000</v>
      </c>
      <c r="I8" s="18">
        <v>10000</v>
      </c>
      <c r="J8" s="18">
        <v>10000</v>
      </c>
      <c r="K8" s="18">
        <v>10000</v>
      </c>
      <c r="L8" s="18">
        <v>10000</v>
      </c>
      <c r="M8" s="18">
        <v>10000</v>
      </c>
      <c r="N8" s="18">
        <f>SUM(B8:M8)</f>
        <v>120000</v>
      </c>
    </row>
    <row r="9" spans="1:14" s="16" customFormat="1" ht="13.5" customHeight="1">
      <c r="A9" s="17" t="s">
        <v>119</v>
      </c>
      <c r="B9" s="18">
        <v>10000</v>
      </c>
      <c r="C9" s="18">
        <v>10000</v>
      </c>
      <c r="D9" s="18">
        <v>10000</v>
      </c>
      <c r="E9" s="18">
        <v>10000</v>
      </c>
      <c r="F9" s="18">
        <v>10000</v>
      </c>
      <c r="G9" s="18">
        <v>10000</v>
      </c>
      <c r="H9" s="18">
        <v>10000</v>
      </c>
      <c r="I9" s="18">
        <v>10000</v>
      </c>
      <c r="J9" s="18">
        <v>10000</v>
      </c>
      <c r="K9" s="18">
        <v>10000</v>
      </c>
      <c r="L9" s="18">
        <v>10000</v>
      </c>
      <c r="M9" s="18">
        <v>10000</v>
      </c>
      <c r="N9" s="18">
        <f>SUM(B9:M9)</f>
        <v>120000</v>
      </c>
    </row>
    <row r="10" spans="1:14" s="15" customFormat="1" ht="14.25" customHeight="1">
      <c r="A10" s="23" t="s">
        <v>137</v>
      </c>
      <c r="B10" s="22">
        <f aca="true" t="shared" si="0" ref="B10:M10">SUM(B7:B9)</f>
        <v>30000</v>
      </c>
      <c r="C10" s="22">
        <f t="shared" si="0"/>
        <v>30000</v>
      </c>
      <c r="D10" s="22">
        <f t="shared" si="0"/>
        <v>30000</v>
      </c>
      <c r="E10" s="22">
        <f t="shared" si="0"/>
        <v>30000</v>
      </c>
      <c r="F10" s="22">
        <f t="shared" si="0"/>
        <v>30000</v>
      </c>
      <c r="G10" s="22">
        <f t="shared" si="0"/>
        <v>30000</v>
      </c>
      <c r="H10" s="22">
        <f t="shared" si="0"/>
        <v>30000</v>
      </c>
      <c r="I10" s="22">
        <f t="shared" si="0"/>
        <v>30000</v>
      </c>
      <c r="J10" s="22">
        <f t="shared" si="0"/>
        <v>30000</v>
      </c>
      <c r="K10" s="22">
        <f t="shared" si="0"/>
        <v>30000</v>
      </c>
      <c r="L10" s="22">
        <f t="shared" si="0"/>
        <v>30000</v>
      </c>
      <c r="M10" s="22">
        <f t="shared" si="0"/>
        <v>30000</v>
      </c>
      <c r="N10" s="22">
        <f>SUM(B10:M10)</f>
        <v>360000</v>
      </c>
    </row>
    <row r="11" spans="1:14" s="16" customFormat="1" ht="11.25">
      <c r="A11" s="23" t="s">
        <v>136</v>
      </c>
      <c r="B11" s="18"/>
      <c r="C11" s="18"/>
      <c r="D11" s="18"/>
      <c r="E11" s="18"/>
      <c r="F11" s="18"/>
      <c r="G11" s="18"/>
      <c r="H11" s="18"/>
      <c r="I11" s="18"/>
      <c r="J11" s="18"/>
      <c r="K11" s="18"/>
      <c r="L11" s="18"/>
      <c r="M11" s="18"/>
      <c r="N11" s="18"/>
    </row>
    <row r="12" spans="1:14" s="16" customFormat="1" ht="11.25">
      <c r="A12" s="17" t="s">
        <v>117</v>
      </c>
      <c r="B12" s="53">
        <v>20000</v>
      </c>
      <c r="C12" s="53">
        <v>20000</v>
      </c>
      <c r="D12" s="53">
        <v>20000</v>
      </c>
      <c r="E12" s="53">
        <v>20000</v>
      </c>
      <c r="F12" s="53">
        <v>20000</v>
      </c>
      <c r="G12" s="53">
        <v>20000</v>
      </c>
      <c r="H12" s="53">
        <v>20000</v>
      </c>
      <c r="I12" s="53">
        <v>20000</v>
      </c>
      <c r="J12" s="53">
        <v>20000</v>
      </c>
      <c r="K12" s="53">
        <v>20000</v>
      </c>
      <c r="L12" s="53">
        <v>20000</v>
      </c>
      <c r="M12" s="53">
        <v>20000</v>
      </c>
      <c r="N12" s="18">
        <f>SUM(B12:M12)</f>
        <v>240000</v>
      </c>
    </row>
    <row r="13" spans="1:14" s="16" customFormat="1" ht="11.25">
      <c r="A13" s="17" t="s">
        <v>118</v>
      </c>
      <c r="B13" s="18">
        <v>20000</v>
      </c>
      <c r="C13" s="18">
        <v>20000</v>
      </c>
      <c r="D13" s="18">
        <v>20000</v>
      </c>
      <c r="E13" s="18">
        <v>20000</v>
      </c>
      <c r="F13" s="18">
        <v>20000</v>
      </c>
      <c r="G13" s="18">
        <v>20000</v>
      </c>
      <c r="H13" s="18">
        <v>20000</v>
      </c>
      <c r="I13" s="18">
        <v>20000</v>
      </c>
      <c r="J13" s="18">
        <v>20000</v>
      </c>
      <c r="K13" s="18">
        <v>20000</v>
      </c>
      <c r="L13" s="18">
        <v>20000</v>
      </c>
      <c r="M13" s="18">
        <v>20000</v>
      </c>
      <c r="N13" s="18">
        <f>SUM(B13:M13)</f>
        <v>240000</v>
      </c>
    </row>
    <row r="14" spans="1:14" s="16" customFormat="1" ht="14.25" customHeight="1">
      <c r="A14" s="17" t="s">
        <v>119</v>
      </c>
      <c r="B14" s="18">
        <v>20000</v>
      </c>
      <c r="C14" s="18">
        <v>20000</v>
      </c>
      <c r="D14" s="18">
        <v>20000</v>
      </c>
      <c r="E14" s="18">
        <v>20000</v>
      </c>
      <c r="F14" s="18">
        <v>20000</v>
      </c>
      <c r="G14" s="18">
        <v>20000</v>
      </c>
      <c r="H14" s="18">
        <v>20000</v>
      </c>
      <c r="I14" s="18">
        <v>20000</v>
      </c>
      <c r="J14" s="18">
        <v>20000</v>
      </c>
      <c r="K14" s="18">
        <v>20000</v>
      </c>
      <c r="L14" s="18">
        <v>20000</v>
      </c>
      <c r="M14" s="18">
        <v>20000</v>
      </c>
      <c r="N14" s="18">
        <f>SUM(B14:M14)</f>
        <v>240000</v>
      </c>
    </row>
    <row r="15" spans="1:14" s="16" customFormat="1" ht="18" customHeight="1">
      <c r="A15" s="17" t="s">
        <v>120</v>
      </c>
      <c r="B15" s="18">
        <v>20000</v>
      </c>
      <c r="C15" s="18">
        <v>20000</v>
      </c>
      <c r="D15" s="18">
        <v>20000</v>
      </c>
      <c r="E15" s="18">
        <v>20000</v>
      </c>
      <c r="F15" s="18">
        <v>20000</v>
      </c>
      <c r="G15" s="18">
        <v>20000</v>
      </c>
      <c r="H15" s="18">
        <v>20000</v>
      </c>
      <c r="I15" s="18">
        <v>20000</v>
      </c>
      <c r="J15" s="18">
        <v>20000</v>
      </c>
      <c r="K15" s="18">
        <v>20000</v>
      </c>
      <c r="L15" s="18">
        <v>20000</v>
      </c>
      <c r="M15" s="18">
        <v>20000</v>
      </c>
      <c r="N15" s="18">
        <f>SUM(B15:M15)</f>
        <v>240000</v>
      </c>
    </row>
    <row r="16" spans="1:14" s="15" customFormat="1" ht="15" customHeight="1">
      <c r="A16" s="23" t="s">
        <v>138</v>
      </c>
      <c r="B16" s="22">
        <f aca="true" t="shared" si="1" ref="B16:M16">SUM(B12:B15)</f>
        <v>80000</v>
      </c>
      <c r="C16" s="22">
        <f t="shared" si="1"/>
        <v>80000</v>
      </c>
      <c r="D16" s="22">
        <f t="shared" si="1"/>
        <v>80000</v>
      </c>
      <c r="E16" s="22">
        <f t="shared" si="1"/>
        <v>80000</v>
      </c>
      <c r="F16" s="22">
        <f t="shared" si="1"/>
        <v>80000</v>
      </c>
      <c r="G16" s="22">
        <f t="shared" si="1"/>
        <v>80000</v>
      </c>
      <c r="H16" s="22">
        <f t="shared" si="1"/>
        <v>80000</v>
      </c>
      <c r="I16" s="22">
        <f t="shared" si="1"/>
        <v>80000</v>
      </c>
      <c r="J16" s="22">
        <f t="shared" si="1"/>
        <v>80000</v>
      </c>
      <c r="K16" s="22">
        <f t="shared" si="1"/>
        <v>80000</v>
      </c>
      <c r="L16" s="22">
        <f t="shared" si="1"/>
        <v>80000</v>
      </c>
      <c r="M16" s="22">
        <f t="shared" si="1"/>
        <v>80000</v>
      </c>
      <c r="N16" s="22">
        <f>SUM(B16:M16)</f>
        <v>960000</v>
      </c>
    </row>
    <row r="17" spans="1:14" s="15" customFormat="1" ht="15" customHeight="1">
      <c r="A17" s="23" t="s">
        <v>139</v>
      </c>
      <c r="B17" s="22"/>
      <c r="C17" s="22"/>
      <c r="D17" s="22"/>
      <c r="E17" s="22"/>
      <c r="F17" s="22"/>
      <c r="G17" s="22"/>
      <c r="H17" s="22"/>
      <c r="I17" s="22"/>
      <c r="J17" s="22"/>
      <c r="K17" s="22"/>
      <c r="L17" s="22"/>
      <c r="M17" s="22"/>
      <c r="N17" s="22"/>
    </row>
    <row r="18" spans="1:14" s="16" customFormat="1" ht="15" customHeight="1">
      <c r="A18" s="17" t="s">
        <v>117</v>
      </c>
      <c r="B18" s="18">
        <v>10000</v>
      </c>
      <c r="C18" s="18">
        <v>10000</v>
      </c>
      <c r="D18" s="18">
        <v>10000</v>
      </c>
      <c r="E18" s="18">
        <v>10000</v>
      </c>
      <c r="F18" s="18">
        <v>10000</v>
      </c>
      <c r="G18" s="18">
        <v>10000</v>
      </c>
      <c r="H18" s="18">
        <v>10000</v>
      </c>
      <c r="I18" s="18">
        <v>10000</v>
      </c>
      <c r="J18" s="18">
        <v>10000</v>
      </c>
      <c r="K18" s="18">
        <v>10000</v>
      </c>
      <c r="L18" s="18">
        <v>10000</v>
      </c>
      <c r="M18" s="18">
        <v>10000</v>
      </c>
      <c r="N18" s="18"/>
    </row>
    <row r="19" spans="1:14" s="16" customFormat="1" ht="15" customHeight="1">
      <c r="A19" s="17" t="s">
        <v>118</v>
      </c>
      <c r="B19" s="18">
        <v>10000</v>
      </c>
      <c r="C19" s="18">
        <v>10000</v>
      </c>
      <c r="D19" s="18">
        <v>10000</v>
      </c>
      <c r="E19" s="18">
        <v>10000</v>
      </c>
      <c r="F19" s="18">
        <v>10000</v>
      </c>
      <c r="G19" s="18">
        <v>10000</v>
      </c>
      <c r="H19" s="18">
        <v>10000</v>
      </c>
      <c r="I19" s="18">
        <v>10000</v>
      </c>
      <c r="J19" s="18">
        <v>10000</v>
      </c>
      <c r="K19" s="18">
        <v>10000</v>
      </c>
      <c r="L19" s="18">
        <v>10000</v>
      </c>
      <c r="M19" s="18">
        <v>10000</v>
      </c>
      <c r="N19" s="18"/>
    </row>
    <row r="20" spans="1:14" s="16" customFormat="1" ht="18.75" customHeight="1">
      <c r="A20" s="17" t="s">
        <v>119</v>
      </c>
      <c r="B20" s="18">
        <v>10000</v>
      </c>
      <c r="C20" s="18">
        <v>10000</v>
      </c>
      <c r="D20" s="18">
        <v>10000</v>
      </c>
      <c r="E20" s="18">
        <v>10000</v>
      </c>
      <c r="F20" s="18">
        <v>10000</v>
      </c>
      <c r="G20" s="18">
        <v>10000</v>
      </c>
      <c r="H20" s="18">
        <v>10000</v>
      </c>
      <c r="I20" s="18">
        <v>10000</v>
      </c>
      <c r="J20" s="18">
        <v>10000</v>
      </c>
      <c r="K20" s="18">
        <v>10000</v>
      </c>
      <c r="L20" s="18">
        <v>10000</v>
      </c>
      <c r="M20" s="18">
        <v>10000</v>
      </c>
      <c r="N20" s="18">
        <f>SUM(B20:M20)</f>
        <v>120000</v>
      </c>
    </row>
    <row r="21" spans="1:14" s="16" customFormat="1" ht="16.5" customHeight="1">
      <c r="A21" s="17" t="s">
        <v>120</v>
      </c>
      <c r="B21" s="18">
        <v>10000</v>
      </c>
      <c r="C21" s="18">
        <v>10000</v>
      </c>
      <c r="D21" s="18">
        <v>10000</v>
      </c>
      <c r="E21" s="18">
        <v>10000</v>
      </c>
      <c r="F21" s="18">
        <v>10000</v>
      </c>
      <c r="G21" s="18">
        <v>10000</v>
      </c>
      <c r="H21" s="18">
        <v>10000</v>
      </c>
      <c r="I21" s="18">
        <v>10000</v>
      </c>
      <c r="J21" s="18">
        <v>10000</v>
      </c>
      <c r="K21" s="18">
        <v>10000</v>
      </c>
      <c r="L21" s="18">
        <v>10000</v>
      </c>
      <c r="M21" s="18">
        <v>10000</v>
      </c>
      <c r="N21" s="18">
        <f>SUM(B21:M21)</f>
        <v>120000</v>
      </c>
    </row>
    <row r="22" spans="1:14" s="15" customFormat="1" ht="14.25" customHeight="1">
      <c r="A22" s="23" t="s">
        <v>140</v>
      </c>
      <c r="B22" s="22">
        <f aca="true" t="shared" si="2" ref="B22:M22">SUM(B20:B21)</f>
        <v>20000</v>
      </c>
      <c r="C22" s="22">
        <f t="shared" si="2"/>
        <v>20000</v>
      </c>
      <c r="D22" s="22">
        <f t="shared" si="2"/>
        <v>20000</v>
      </c>
      <c r="E22" s="22">
        <f t="shared" si="2"/>
        <v>20000</v>
      </c>
      <c r="F22" s="22">
        <f t="shared" si="2"/>
        <v>20000</v>
      </c>
      <c r="G22" s="22">
        <f t="shared" si="2"/>
        <v>20000</v>
      </c>
      <c r="H22" s="22">
        <f t="shared" si="2"/>
        <v>20000</v>
      </c>
      <c r="I22" s="22">
        <f t="shared" si="2"/>
        <v>20000</v>
      </c>
      <c r="J22" s="22">
        <f t="shared" si="2"/>
        <v>20000</v>
      </c>
      <c r="K22" s="22">
        <f t="shared" si="2"/>
        <v>20000</v>
      </c>
      <c r="L22" s="22">
        <f t="shared" si="2"/>
        <v>20000</v>
      </c>
      <c r="M22" s="22">
        <f t="shared" si="2"/>
        <v>20000</v>
      </c>
      <c r="N22" s="22">
        <f>SUM(B22:M22)</f>
        <v>240000</v>
      </c>
    </row>
    <row r="23" spans="1:14" s="15" customFormat="1" ht="14.25" customHeight="1">
      <c r="A23" s="23" t="s">
        <v>141</v>
      </c>
      <c r="B23" s="22"/>
      <c r="C23" s="22"/>
      <c r="D23" s="22"/>
      <c r="E23" s="22"/>
      <c r="F23" s="22"/>
      <c r="G23" s="22"/>
      <c r="H23" s="22"/>
      <c r="I23" s="22"/>
      <c r="J23" s="22"/>
      <c r="K23" s="22"/>
      <c r="L23" s="22"/>
      <c r="M23" s="22"/>
      <c r="N23" s="22"/>
    </row>
    <row r="24" spans="1:14" s="16" customFormat="1" ht="15" customHeight="1">
      <c r="A24" s="17" t="s">
        <v>117</v>
      </c>
      <c r="B24" s="18">
        <v>30000</v>
      </c>
      <c r="C24" s="18">
        <v>30000</v>
      </c>
      <c r="D24" s="18">
        <v>30000</v>
      </c>
      <c r="E24" s="18">
        <v>30000</v>
      </c>
      <c r="F24" s="18">
        <v>30000</v>
      </c>
      <c r="G24" s="18">
        <v>30000</v>
      </c>
      <c r="H24" s="18">
        <v>30000</v>
      </c>
      <c r="I24" s="18">
        <v>30000</v>
      </c>
      <c r="J24" s="18">
        <v>30000</v>
      </c>
      <c r="K24" s="18">
        <v>30000</v>
      </c>
      <c r="L24" s="18">
        <v>30000</v>
      </c>
      <c r="M24" s="18">
        <v>30000</v>
      </c>
      <c r="N24" s="18"/>
    </row>
    <row r="25" spans="1:14" s="16" customFormat="1" ht="15.75" customHeight="1">
      <c r="A25" s="17" t="s">
        <v>118</v>
      </c>
      <c r="B25" s="18">
        <v>30000</v>
      </c>
      <c r="C25" s="18">
        <v>30000</v>
      </c>
      <c r="D25" s="18">
        <v>30000</v>
      </c>
      <c r="E25" s="18">
        <v>30000</v>
      </c>
      <c r="F25" s="18">
        <v>30000</v>
      </c>
      <c r="G25" s="18">
        <v>30000</v>
      </c>
      <c r="H25" s="18">
        <v>30000</v>
      </c>
      <c r="I25" s="18">
        <v>30000</v>
      </c>
      <c r="J25" s="18">
        <v>30000</v>
      </c>
      <c r="K25" s="18">
        <v>30000</v>
      </c>
      <c r="L25" s="18">
        <v>30000</v>
      </c>
      <c r="M25" s="18">
        <v>30000</v>
      </c>
      <c r="N25" s="18"/>
    </row>
    <row r="26" spans="1:14" s="15" customFormat="1" ht="16.5" customHeight="1">
      <c r="A26" s="23" t="s">
        <v>142</v>
      </c>
      <c r="B26" s="22">
        <f aca="true" t="shared" si="3" ref="B26:M26">SUM(B24+B25)</f>
        <v>60000</v>
      </c>
      <c r="C26" s="22">
        <f t="shared" si="3"/>
        <v>60000</v>
      </c>
      <c r="D26" s="22">
        <f t="shared" si="3"/>
        <v>60000</v>
      </c>
      <c r="E26" s="22">
        <f t="shared" si="3"/>
        <v>60000</v>
      </c>
      <c r="F26" s="22">
        <f t="shared" si="3"/>
        <v>60000</v>
      </c>
      <c r="G26" s="22">
        <f t="shared" si="3"/>
        <v>60000</v>
      </c>
      <c r="H26" s="22">
        <f t="shared" si="3"/>
        <v>60000</v>
      </c>
      <c r="I26" s="22">
        <f t="shared" si="3"/>
        <v>60000</v>
      </c>
      <c r="J26" s="22">
        <f t="shared" si="3"/>
        <v>60000</v>
      </c>
      <c r="K26" s="22">
        <f t="shared" si="3"/>
        <v>60000</v>
      </c>
      <c r="L26" s="22">
        <f t="shared" si="3"/>
        <v>60000</v>
      </c>
      <c r="M26" s="22">
        <f t="shared" si="3"/>
        <v>60000</v>
      </c>
      <c r="N26" s="22">
        <f>SUM(B26:M26)</f>
        <v>720000</v>
      </c>
    </row>
    <row r="27" spans="1:14" s="15" customFormat="1" ht="16.5" customHeight="1">
      <c r="A27" s="23" t="s">
        <v>143</v>
      </c>
      <c r="B27" s="22"/>
      <c r="C27" s="22"/>
      <c r="D27" s="22"/>
      <c r="E27" s="22"/>
      <c r="F27" s="22"/>
      <c r="G27" s="22"/>
      <c r="H27" s="22"/>
      <c r="I27" s="22"/>
      <c r="J27" s="22"/>
      <c r="K27" s="22"/>
      <c r="L27" s="22"/>
      <c r="M27" s="22"/>
      <c r="N27" s="22"/>
    </row>
    <row r="28" spans="1:14" s="16" customFormat="1" ht="11.25">
      <c r="A28" s="17" t="s">
        <v>117</v>
      </c>
      <c r="B28" s="18"/>
      <c r="C28" s="18"/>
      <c r="D28" s="18"/>
      <c r="E28" s="18"/>
      <c r="F28" s="18"/>
      <c r="G28" s="18"/>
      <c r="H28" s="18"/>
      <c r="I28" s="18"/>
      <c r="J28" s="18"/>
      <c r="K28" s="18"/>
      <c r="L28" s="18"/>
      <c r="M28" s="18"/>
      <c r="N28" s="18"/>
    </row>
    <row r="29" spans="1:14" s="16" customFormat="1" ht="16.5" customHeight="1">
      <c r="A29" s="17" t="s">
        <v>118</v>
      </c>
      <c r="B29" s="18">
        <v>15000</v>
      </c>
      <c r="C29" s="18">
        <v>15000</v>
      </c>
      <c r="D29" s="18">
        <v>15000</v>
      </c>
      <c r="E29" s="18">
        <v>15000</v>
      </c>
      <c r="F29" s="18">
        <v>15000</v>
      </c>
      <c r="G29" s="18">
        <v>15000</v>
      </c>
      <c r="H29" s="18">
        <v>15000</v>
      </c>
      <c r="I29" s="18">
        <v>15000</v>
      </c>
      <c r="J29" s="18">
        <v>15000</v>
      </c>
      <c r="K29" s="18">
        <v>15000</v>
      </c>
      <c r="L29" s="18">
        <v>15000</v>
      </c>
      <c r="M29" s="18">
        <v>15000</v>
      </c>
      <c r="N29" s="18">
        <f>SUM(B29:M29)</f>
        <v>180000</v>
      </c>
    </row>
    <row r="30" spans="1:14" s="16" customFormat="1" ht="15.75" customHeight="1">
      <c r="A30" s="17" t="s">
        <v>119</v>
      </c>
      <c r="B30" s="18">
        <v>15000</v>
      </c>
      <c r="C30" s="18">
        <v>15000</v>
      </c>
      <c r="D30" s="18">
        <v>15000</v>
      </c>
      <c r="E30" s="18">
        <v>15000</v>
      </c>
      <c r="F30" s="18">
        <v>15000</v>
      </c>
      <c r="G30" s="18">
        <v>15000</v>
      </c>
      <c r="H30" s="18">
        <v>15000</v>
      </c>
      <c r="I30" s="18">
        <v>15000</v>
      </c>
      <c r="J30" s="18">
        <v>15000</v>
      </c>
      <c r="K30" s="18">
        <v>15000</v>
      </c>
      <c r="L30" s="18">
        <v>15000</v>
      </c>
      <c r="M30" s="18">
        <v>15000</v>
      </c>
      <c r="N30" s="18">
        <f>SUM(B30:M30)</f>
        <v>180000</v>
      </c>
    </row>
    <row r="31" spans="1:14" s="16" customFormat="1" ht="11.25">
      <c r="A31" s="17" t="s">
        <v>120</v>
      </c>
      <c r="B31" s="18">
        <v>15000</v>
      </c>
      <c r="C31" s="18">
        <v>15000</v>
      </c>
      <c r="D31" s="18">
        <v>15000</v>
      </c>
      <c r="E31" s="18">
        <v>15000</v>
      </c>
      <c r="F31" s="18">
        <v>15000</v>
      </c>
      <c r="G31" s="18">
        <v>15000</v>
      </c>
      <c r="H31" s="18">
        <v>15000</v>
      </c>
      <c r="I31" s="18">
        <v>15000</v>
      </c>
      <c r="J31" s="18">
        <v>15000</v>
      </c>
      <c r="K31" s="18">
        <v>15000</v>
      </c>
      <c r="L31" s="18">
        <v>15000</v>
      </c>
      <c r="M31" s="18">
        <v>15000</v>
      </c>
      <c r="N31" s="18">
        <f>SUM(B31:M31)</f>
        <v>180000</v>
      </c>
    </row>
    <row r="32" spans="1:14" s="15" customFormat="1" ht="12" customHeight="1">
      <c r="A32" s="23" t="s">
        <v>144</v>
      </c>
      <c r="B32" s="22">
        <f aca="true" t="shared" si="4" ref="B32:M32">SUM(B29:B31)</f>
        <v>45000</v>
      </c>
      <c r="C32" s="22">
        <f t="shared" si="4"/>
        <v>45000</v>
      </c>
      <c r="D32" s="22">
        <f t="shared" si="4"/>
        <v>45000</v>
      </c>
      <c r="E32" s="22">
        <f t="shared" si="4"/>
        <v>45000</v>
      </c>
      <c r="F32" s="22">
        <f t="shared" si="4"/>
        <v>45000</v>
      </c>
      <c r="G32" s="22">
        <f t="shared" si="4"/>
        <v>45000</v>
      </c>
      <c r="H32" s="22">
        <f t="shared" si="4"/>
        <v>45000</v>
      </c>
      <c r="I32" s="22">
        <f t="shared" si="4"/>
        <v>45000</v>
      </c>
      <c r="J32" s="22">
        <f t="shared" si="4"/>
        <v>45000</v>
      </c>
      <c r="K32" s="22">
        <f t="shared" si="4"/>
        <v>45000</v>
      </c>
      <c r="L32" s="22">
        <f t="shared" si="4"/>
        <v>45000</v>
      </c>
      <c r="M32" s="22">
        <f t="shared" si="4"/>
        <v>45000</v>
      </c>
      <c r="N32" s="22">
        <f>SUM(B32:M32)</f>
        <v>540000</v>
      </c>
    </row>
    <row r="33" spans="1:14" s="16" customFormat="1" ht="11.25">
      <c r="A33" s="23"/>
      <c r="B33" s="22"/>
      <c r="C33" s="22"/>
      <c r="D33" s="22"/>
      <c r="E33" s="22"/>
      <c r="F33" s="22"/>
      <c r="G33" s="22"/>
      <c r="H33" s="22"/>
      <c r="I33" s="22"/>
      <c r="J33" s="22"/>
      <c r="K33" s="22"/>
      <c r="L33" s="22"/>
      <c r="M33" s="22"/>
      <c r="N33" s="22"/>
    </row>
    <row r="34" spans="1:14" s="69" customFormat="1" ht="11.25">
      <c r="A34" s="67" t="s">
        <v>2</v>
      </c>
      <c r="B34" s="68">
        <f aca="true" t="shared" si="5" ref="B34:M34">B32+B26+B22+B16+B10+B33</f>
        <v>235000</v>
      </c>
      <c r="C34" s="68">
        <f t="shared" si="5"/>
        <v>235000</v>
      </c>
      <c r="D34" s="68">
        <f t="shared" si="5"/>
        <v>235000</v>
      </c>
      <c r="E34" s="68">
        <f t="shared" si="5"/>
        <v>235000</v>
      </c>
      <c r="F34" s="68">
        <f t="shared" si="5"/>
        <v>235000</v>
      </c>
      <c r="G34" s="68">
        <f t="shared" si="5"/>
        <v>235000</v>
      </c>
      <c r="H34" s="68">
        <f t="shared" si="5"/>
        <v>235000</v>
      </c>
      <c r="I34" s="68">
        <f t="shared" si="5"/>
        <v>235000</v>
      </c>
      <c r="J34" s="68">
        <f t="shared" si="5"/>
        <v>235000</v>
      </c>
      <c r="K34" s="68">
        <f t="shared" si="5"/>
        <v>235000</v>
      </c>
      <c r="L34" s="68">
        <f t="shared" si="5"/>
        <v>235000</v>
      </c>
      <c r="M34" s="68">
        <f t="shared" si="5"/>
        <v>235000</v>
      </c>
      <c r="N34" s="68">
        <f>SUM(B34:M34)</f>
        <v>2820000</v>
      </c>
    </row>
    <row r="35" spans="1:15" ht="11.25">
      <c r="A35" s="17"/>
      <c r="B35" s="18"/>
      <c r="C35" s="18"/>
      <c r="D35" s="18"/>
      <c r="E35" s="18"/>
      <c r="F35" s="18"/>
      <c r="G35" s="18"/>
      <c r="H35" s="18"/>
      <c r="I35" s="18"/>
      <c r="J35" s="18"/>
      <c r="K35" s="18"/>
      <c r="L35" s="18"/>
      <c r="M35" s="18"/>
      <c r="N35" s="18"/>
      <c r="O35" s="16"/>
    </row>
    <row r="36" spans="1:15" s="38" customFormat="1" ht="11.25">
      <c r="A36" s="23" t="s">
        <v>145</v>
      </c>
      <c r="B36" s="22"/>
      <c r="C36" s="22"/>
      <c r="D36" s="22"/>
      <c r="E36" s="22"/>
      <c r="F36" s="22"/>
      <c r="G36" s="22"/>
      <c r="H36" s="22"/>
      <c r="I36" s="22"/>
      <c r="J36" s="22"/>
      <c r="K36" s="22"/>
      <c r="L36" s="22"/>
      <c r="M36" s="22"/>
      <c r="N36" s="22"/>
      <c r="O36" s="15"/>
    </row>
    <row r="37" spans="1:15" ht="11.25">
      <c r="A37" s="23" t="s">
        <v>132</v>
      </c>
      <c r="B37" s="18"/>
      <c r="C37" s="18"/>
      <c r="D37" s="18"/>
      <c r="E37" s="18"/>
      <c r="F37" s="18"/>
      <c r="G37" s="18"/>
      <c r="H37" s="18"/>
      <c r="I37" s="18"/>
      <c r="J37" s="18"/>
      <c r="K37" s="18"/>
      <c r="L37" s="18"/>
      <c r="M37" s="18"/>
      <c r="N37" s="18"/>
      <c r="O37" s="16"/>
    </row>
    <row r="38" spans="1:15" ht="11.25">
      <c r="A38" s="17" t="s">
        <v>121</v>
      </c>
      <c r="B38" s="18"/>
      <c r="C38" s="18"/>
      <c r="D38" s="18"/>
      <c r="E38" s="18"/>
      <c r="F38" s="18"/>
      <c r="G38" s="18"/>
      <c r="H38" s="18"/>
      <c r="I38" s="18"/>
      <c r="J38" s="18"/>
      <c r="K38" s="18"/>
      <c r="L38" s="18"/>
      <c r="M38" s="18"/>
      <c r="N38" s="18"/>
      <c r="O38" s="16"/>
    </row>
    <row r="39" spans="1:14" s="16" customFormat="1" ht="11.25">
      <c r="A39" s="17" t="s">
        <v>122</v>
      </c>
      <c r="B39" s="18">
        <v>1000</v>
      </c>
      <c r="C39" s="18">
        <v>1000</v>
      </c>
      <c r="D39" s="18">
        <v>1000</v>
      </c>
      <c r="E39" s="18">
        <v>1000</v>
      </c>
      <c r="F39" s="18">
        <v>1000</v>
      </c>
      <c r="G39" s="18">
        <v>1000</v>
      </c>
      <c r="H39" s="18">
        <v>1000</v>
      </c>
      <c r="I39" s="18">
        <v>1000</v>
      </c>
      <c r="J39" s="18">
        <v>1000</v>
      </c>
      <c r="K39" s="18">
        <v>1000</v>
      </c>
      <c r="L39" s="18">
        <v>1000</v>
      </c>
      <c r="M39" s="18">
        <v>1000</v>
      </c>
      <c r="N39" s="18"/>
    </row>
    <row r="40" spans="1:15" ht="11.25">
      <c r="A40" s="17" t="s">
        <v>123</v>
      </c>
      <c r="B40" s="18">
        <v>1000</v>
      </c>
      <c r="C40" s="18">
        <v>1000</v>
      </c>
      <c r="D40" s="18">
        <v>1000</v>
      </c>
      <c r="E40" s="18">
        <v>1000</v>
      </c>
      <c r="F40" s="18">
        <v>1000</v>
      </c>
      <c r="G40" s="18">
        <v>1000</v>
      </c>
      <c r="H40" s="18">
        <v>1000</v>
      </c>
      <c r="I40" s="18">
        <v>1000</v>
      </c>
      <c r="J40" s="18">
        <v>1000</v>
      </c>
      <c r="K40" s="18">
        <v>1000</v>
      </c>
      <c r="L40" s="18">
        <v>1000</v>
      </c>
      <c r="M40" s="18">
        <v>1000</v>
      </c>
      <c r="N40" s="18"/>
      <c r="O40" s="16"/>
    </row>
    <row r="41" spans="1:15" ht="11.25">
      <c r="A41" s="17" t="s">
        <v>124</v>
      </c>
      <c r="B41" s="18">
        <v>1000</v>
      </c>
      <c r="C41" s="18">
        <v>1000</v>
      </c>
      <c r="D41" s="18">
        <v>1000</v>
      </c>
      <c r="E41" s="18">
        <v>1000</v>
      </c>
      <c r="F41" s="18">
        <v>1000</v>
      </c>
      <c r="G41" s="18">
        <v>1000</v>
      </c>
      <c r="H41" s="18">
        <v>1000</v>
      </c>
      <c r="I41" s="18">
        <v>1000</v>
      </c>
      <c r="J41" s="18">
        <v>1000</v>
      </c>
      <c r="K41" s="18">
        <v>1000</v>
      </c>
      <c r="L41" s="18">
        <v>1000</v>
      </c>
      <c r="M41" s="18">
        <v>1000</v>
      </c>
      <c r="N41" s="18"/>
      <c r="O41" s="16"/>
    </row>
    <row r="42" spans="1:15" ht="11.25">
      <c r="A42" s="17" t="s">
        <v>125</v>
      </c>
      <c r="B42" s="18">
        <v>1000</v>
      </c>
      <c r="C42" s="18">
        <v>1000</v>
      </c>
      <c r="D42" s="18">
        <v>1000</v>
      </c>
      <c r="E42" s="18">
        <v>1000</v>
      </c>
      <c r="F42" s="18">
        <v>1000</v>
      </c>
      <c r="G42" s="18">
        <v>1000</v>
      </c>
      <c r="H42" s="18">
        <v>1000</v>
      </c>
      <c r="I42" s="18">
        <v>1000</v>
      </c>
      <c r="J42" s="18">
        <v>1000</v>
      </c>
      <c r="K42" s="18">
        <v>1000</v>
      </c>
      <c r="L42" s="18">
        <v>1000</v>
      </c>
      <c r="M42" s="18">
        <v>1000</v>
      </c>
      <c r="N42" s="18"/>
      <c r="O42" s="16"/>
    </row>
    <row r="43" spans="1:15" ht="11.25">
      <c r="A43" s="23" t="s">
        <v>126</v>
      </c>
      <c r="B43" s="22">
        <f aca="true" t="shared" si="6" ref="B43:M43">SUM(B39:B42)</f>
        <v>4000</v>
      </c>
      <c r="C43" s="22">
        <f t="shared" si="6"/>
        <v>4000</v>
      </c>
      <c r="D43" s="22">
        <f t="shared" si="6"/>
        <v>4000</v>
      </c>
      <c r="E43" s="22">
        <f t="shared" si="6"/>
        <v>4000</v>
      </c>
      <c r="F43" s="22">
        <f t="shared" si="6"/>
        <v>4000</v>
      </c>
      <c r="G43" s="22">
        <f t="shared" si="6"/>
        <v>4000</v>
      </c>
      <c r="H43" s="22">
        <f t="shared" si="6"/>
        <v>4000</v>
      </c>
      <c r="I43" s="22">
        <f t="shared" si="6"/>
        <v>4000</v>
      </c>
      <c r="J43" s="22">
        <f t="shared" si="6"/>
        <v>4000</v>
      </c>
      <c r="K43" s="22">
        <f t="shared" si="6"/>
        <v>4000</v>
      </c>
      <c r="L43" s="22">
        <f t="shared" si="6"/>
        <v>4000</v>
      </c>
      <c r="M43" s="22">
        <f t="shared" si="6"/>
        <v>4000</v>
      </c>
      <c r="N43" s="22"/>
      <c r="O43" s="16"/>
    </row>
    <row r="44" spans="1:15" ht="11.25">
      <c r="A44" s="23" t="s">
        <v>127</v>
      </c>
      <c r="B44" s="18"/>
      <c r="C44" s="18"/>
      <c r="D44" s="18"/>
      <c r="E44" s="18"/>
      <c r="F44" s="18"/>
      <c r="G44" s="18"/>
      <c r="H44" s="18"/>
      <c r="I44" s="18"/>
      <c r="J44" s="18"/>
      <c r="K44" s="18"/>
      <c r="L44" s="18"/>
      <c r="M44" s="18"/>
      <c r="N44" s="18"/>
      <c r="O44" s="16"/>
    </row>
    <row r="45" spans="1:15" ht="11.25">
      <c r="A45" s="17" t="s">
        <v>121</v>
      </c>
      <c r="B45" s="18">
        <v>2000</v>
      </c>
      <c r="C45" s="18">
        <v>2000</v>
      </c>
      <c r="D45" s="18">
        <v>2000</v>
      </c>
      <c r="E45" s="18">
        <v>2000</v>
      </c>
      <c r="F45" s="18">
        <v>2000</v>
      </c>
      <c r="G45" s="18">
        <v>2000</v>
      </c>
      <c r="H45" s="18">
        <v>2000</v>
      </c>
      <c r="I45" s="18">
        <v>2000</v>
      </c>
      <c r="J45" s="18">
        <v>2000</v>
      </c>
      <c r="K45" s="18">
        <v>2000</v>
      </c>
      <c r="L45" s="18">
        <v>2000</v>
      </c>
      <c r="M45" s="18">
        <v>2000</v>
      </c>
      <c r="N45" s="18"/>
      <c r="O45" s="16"/>
    </row>
    <row r="46" spans="1:15" ht="11.25">
      <c r="A46" s="17" t="s">
        <v>122</v>
      </c>
      <c r="B46" s="18">
        <v>2000</v>
      </c>
      <c r="C46" s="18">
        <v>2000</v>
      </c>
      <c r="D46" s="18">
        <v>2000</v>
      </c>
      <c r="E46" s="18">
        <v>2000</v>
      </c>
      <c r="F46" s="18">
        <v>2000</v>
      </c>
      <c r="G46" s="18">
        <v>2000</v>
      </c>
      <c r="H46" s="18">
        <v>2000</v>
      </c>
      <c r="I46" s="18">
        <v>2000</v>
      </c>
      <c r="J46" s="18">
        <v>2000</v>
      </c>
      <c r="K46" s="18">
        <v>2000</v>
      </c>
      <c r="L46" s="18">
        <v>2000</v>
      </c>
      <c r="M46" s="18">
        <v>2000</v>
      </c>
      <c r="N46" s="18"/>
      <c r="O46" s="16"/>
    </row>
    <row r="47" spans="1:15" ht="11.25">
      <c r="A47" s="17" t="s">
        <v>123</v>
      </c>
      <c r="B47" s="18">
        <v>2000</v>
      </c>
      <c r="C47" s="18">
        <v>2000</v>
      </c>
      <c r="D47" s="18">
        <v>2000</v>
      </c>
      <c r="E47" s="18">
        <v>2000</v>
      </c>
      <c r="F47" s="18">
        <v>2000</v>
      </c>
      <c r="G47" s="18">
        <v>2000</v>
      </c>
      <c r="H47" s="18">
        <v>2000</v>
      </c>
      <c r="I47" s="18">
        <v>2000</v>
      </c>
      <c r="J47" s="18">
        <v>2000</v>
      </c>
      <c r="K47" s="18">
        <v>2000</v>
      </c>
      <c r="L47" s="18">
        <v>2000</v>
      </c>
      <c r="M47" s="18">
        <v>2000</v>
      </c>
      <c r="N47" s="18"/>
      <c r="O47" s="16"/>
    </row>
    <row r="48" spans="1:14" s="16" customFormat="1" ht="11.25">
      <c r="A48" s="17" t="s">
        <v>124</v>
      </c>
      <c r="B48" s="18">
        <v>2000</v>
      </c>
      <c r="C48" s="18">
        <v>2000</v>
      </c>
      <c r="D48" s="18">
        <v>2000</v>
      </c>
      <c r="E48" s="18">
        <v>2000</v>
      </c>
      <c r="F48" s="18">
        <v>2000</v>
      </c>
      <c r="G48" s="18">
        <v>2000</v>
      </c>
      <c r="H48" s="18">
        <v>2000</v>
      </c>
      <c r="I48" s="18">
        <v>2000</v>
      </c>
      <c r="J48" s="18">
        <v>2000</v>
      </c>
      <c r="K48" s="18">
        <v>2000</v>
      </c>
      <c r="L48" s="18">
        <v>2000</v>
      </c>
      <c r="M48" s="18">
        <v>2000</v>
      </c>
      <c r="N48" s="18"/>
    </row>
    <row r="49" spans="1:15" ht="11.25">
      <c r="A49" s="23" t="s">
        <v>128</v>
      </c>
      <c r="B49" s="22">
        <f aca="true" t="shared" si="7" ref="B49:M49">SUM(B45:B48)</f>
        <v>8000</v>
      </c>
      <c r="C49" s="22">
        <f t="shared" si="7"/>
        <v>8000</v>
      </c>
      <c r="D49" s="22">
        <f t="shared" si="7"/>
        <v>8000</v>
      </c>
      <c r="E49" s="22">
        <f t="shared" si="7"/>
        <v>8000</v>
      </c>
      <c r="F49" s="22">
        <f t="shared" si="7"/>
        <v>8000</v>
      </c>
      <c r="G49" s="22">
        <f t="shared" si="7"/>
        <v>8000</v>
      </c>
      <c r="H49" s="22">
        <f t="shared" si="7"/>
        <v>8000</v>
      </c>
      <c r="I49" s="22">
        <f t="shared" si="7"/>
        <v>8000</v>
      </c>
      <c r="J49" s="22">
        <f t="shared" si="7"/>
        <v>8000</v>
      </c>
      <c r="K49" s="22">
        <f t="shared" si="7"/>
        <v>8000</v>
      </c>
      <c r="L49" s="22">
        <f t="shared" si="7"/>
        <v>8000</v>
      </c>
      <c r="M49" s="22">
        <f t="shared" si="7"/>
        <v>8000</v>
      </c>
      <c r="N49" s="22"/>
      <c r="O49" s="16"/>
    </row>
    <row r="50" spans="1:15" ht="11.25">
      <c r="A50" s="23" t="s">
        <v>129</v>
      </c>
      <c r="B50" s="22"/>
      <c r="C50" s="22"/>
      <c r="D50" s="22"/>
      <c r="E50" s="22"/>
      <c r="F50" s="22"/>
      <c r="G50" s="22"/>
      <c r="H50" s="22"/>
      <c r="I50" s="22"/>
      <c r="J50" s="22"/>
      <c r="K50" s="22"/>
      <c r="L50" s="22"/>
      <c r="M50" s="22"/>
      <c r="N50" s="22"/>
      <c r="O50" s="16"/>
    </row>
    <row r="51" spans="1:15" ht="11.25">
      <c r="A51" s="17" t="s">
        <v>121</v>
      </c>
      <c r="B51" s="18"/>
      <c r="C51" s="18"/>
      <c r="D51" s="18"/>
      <c r="E51" s="18"/>
      <c r="F51" s="18"/>
      <c r="G51" s="18"/>
      <c r="H51" s="18"/>
      <c r="I51" s="18"/>
      <c r="J51" s="18"/>
      <c r="K51" s="18"/>
      <c r="L51" s="18"/>
      <c r="M51" s="18"/>
      <c r="N51" s="18"/>
      <c r="O51" s="16"/>
    </row>
    <row r="52" spans="1:14" s="16" customFormat="1" ht="11.25">
      <c r="A52" s="17" t="s">
        <v>122</v>
      </c>
      <c r="B52" s="18">
        <v>3000</v>
      </c>
      <c r="C52" s="18">
        <v>3000</v>
      </c>
      <c r="D52" s="18">
        <v>3000</v>
      </c>
      <c r="E52" s="18">
        <v>3000</v>
      </c>
      <c r="F52" s="18">
        <v>3000</v>
      </c>
      <c r="G52" s="18">
        <v>3000</v>
      </c>
      <c r="H52" s="18">
        <v>3000</v>
      </c>
      <c r="I52" s="18">
        <v>3000</v>
      </c>
      <c r="J52" s="18">
        <v>3000</v>
      </c>
      <c r="K52" s="18">
        <v>3000</v>
      </c>
      <c r="L52" s="18">
        <v>3000</v>
      </c>
      <c r="M52" s="18">
        <v>3000</v>
      </c>
      <c r="N52" s="18"/>
    </row>
    <row r="53" spans="1:15" ht="12.75" customHeight="1">
      <c r="A53" s="17" t="s">
        <v>123</v>
      </c>
      <c r="B53" s="18">
        <v>3000</v>
      </c>
      <c r="C53" s="18">
        <v>3000</v>
      </c>
      <c r="D53" s="18">
        <v>3000</v>
      </c>
      <c r="E53" s="18">
        <v>3000</v>
      </c>
      <c r="F53" s="18">
        <v>3000</v>
      </c>
      <c r="G53" s="18">
        <v>3000</v>
      </c>
      <c r="H53" s="18">
        <v>3000</v>
      </c>
      <c r="I53" s="18">
        <v>3000</v>
      </c>
      <c r="J53" s="18">
        <v>3000</v>
      </c>
      <c r="K53" s="18">
        <v>3000</v>
      </c>
      <c r="L53" s="18">
        <v>3000</v>
      </c>
      <c r="M53" s="18">
        <v>3000</v>
      </c>
      <c r="N53" s="18"/>
      <c r="O53" s="16"/>
    </row>
    <row r="54" spans="1:14" s="16" customFormat="1" ht="12.75" customHeight="1">
      <c r="A54" s="17" t="s">
        <v>124</v>
      </c>
      <c r="B54" s="18">
        <v>3000</v>
      </c>
      <c r="C54" s="18">
        <v>3000</v>
      </c>
      <c r="D54" s="18">
        <v>3000</v>
      </c>
      <c r="E54" s="18">
        <v>3000</v>
      </c>
      <c r="F54" s="18">
        <v>3000</v>
      </c>
      <c r="G54" s="18">
        <v>3000</v>
      </c>
      <c r="H54" s="18">
        <v>3000</v>
      </c>
      <c r="I54" s="18">
        <v>3000</v>
      </c>
      <c r="J54" s="18">
        <v>3000</v>
      </c>
      <c r="K54" s="18">
        <v>3000</v>
      </c>
      <c r="L54" s="18">
        <v>3000</v>
      </c>
      <c r="M54" s="18">
        <v>3000</v>
      </c>
      <c r="N54" s="18"/>
    </row>
    <row r="55" spans="1:14" s="16" customFormat="1" ht="11.25">
      <c r="A55" s="17" t="s">
        <v>125</v>
      </c>
      <c r="B55" s="18">
        <v>3000</v>
      </c>
      <c r="C55" s="18">
        <v>3000</v>
      </c>
      <c r="D55" s="18">
        <v>3000</v>
      </c>
      <c r="E55" s="18">
        <v>3000</v>
      </c>
      <c r="F55" s="18">
        <v>3000</v>
      </c>
      <c r="G55" s="18">
        <v>3000</v>
      </c>
      <c r="H55" s="18">
        <v>3000</v>
      </c>
      <c r="I55" s="18">
        <v>3000</v>
      </c>
      <c r="J55" s="18">
        <v>3000</v>
      </c>
      <c r="K55" s="18">
        <v>3000</v>
      </c>
      <c r="L55" s="18">
        <v>3000</v>
      </c>
      <c r="M55" s="18">
        <v>3000</v>
      </c>
      <c r="N55" s="18"/>
    </row>
    <row r="56" spans="1:15" ht="11.25">
      <c r="A56" s="23" t="s">
        <v>130</v>
      </c>
      <c r="B56" s="22">
        <f aca="true" t="shared" si="8" ref="B56:M56">SUM(B52:B55)</f>
        <v>12000</v>
      </c>
      <c r="C56" s="22">
        <f t="shared" si="8"/>
        <v>12000</v>
      </c>
      <c r="D56" s="22">
        <f t="shared" si="8"/>
        <v>12000</v>
      </c>
      <c r="E56" s="22">
        <f t="shared" si="8"/>
        <v>12000</v>
      </c>
      <c r="F56" s="22">
        <f t="shared" si="8"/>
        <v>12000</v>
      </c>
      <c r="G56" s="22">
        <f t="shared" si="8"/>
        <v>12000</v>
      </c>
      <c r="H56" s="22">
        <f t="shared" si="8"/>
        <v>12000</v>
      </c>
      <c r="I56" s="22">
        <f t="shared" si="8"/>
        <v>12000</v>
      </c>
      <c r="J56" s="22">
        <f t="shared" si="8"/>
        <v>12000</v>
      </c>
      <c r="K56" s="22">
        <f t="shared" si="8"/>
        <v>12000</v>
      </c>
      <c r="L56" s="22">
        <f t="shared" si="8"/>
        <v>12000</v>
      </c>
      <c r="M56" s="22">
        <f t="shared" si="8"/>
        <v>12000</v>
      </c>
      <c r="N56" s="22"/>
      <c r="O56" s="16"/>
    </row>
    <row r="57" spans="1:15" ht="11.25">
      <c r="A57" s="23" t="s">
        <v>131</v>
      </c>
      <c r="B57" s="22"/>
      <c r="C57" s="22"/>
      <c r="D57" s="22"/>
      <c r="E57" s="22"/>
      <c r="F57" s="22"/>
      <c r="G57" s="22"/>
      <c r="H57" s="22"/>
      <c r="I57" s="22"/>
      <c r="J57" s="22"/>
      <c r="K57" s="22"/>
      <c r="L57" s="22"/>
      <c r="M57" s="22"/>
      <c r="N57" s="22"/>
      <c r="O57" s="16"/>
    </row>
    <row r="58" spans="1:15" ht="11.25">
      <c r="A58" s="17" t="s">
        <v>121</v>
      </c>
      <c r="B58" s="18"/>
      <c r="C58" s="18"/>
      <c r="D58" s="18"/>
      <c r="E58" s="18"/>
      <c r="F58" s="18"/>
      <c r="G58" s="18"/>
      <c r="H58" s="18"/>
      <c r="I58" s="18"/>
      <c r="J58" s="18"/>
      <c r="K58" s="18"/>
      <c r="L58" s="18"/>
      <c r="M58" s="18"/>
      <c r="N58" s="18"/>
      <c r="O58" s="16"/>
    </row>
    <row r="59" spans="1:15" ht="11.25">
      <c r="A59" s="17" t="s">
        <v>122</v>
      </c>
      <c r="B59" s="18">
        <v>4000</v>
      </c>
      <c r="C59" s="18">
        <v>4000</v>
      </c>
      <c r="D59" s="18">
        <v>4000</v>
      </c>
      <c r="E59" s="18">
        <v>4000</v>
      </c>
      <c r="F59" s="18">
        <v>4000</v>
      </c>
      <c r="G59" s="18">
        <v>4000</v>
      </c>
      <c r="H59" s="18">
        <v>4000</v>
      </c>
      <c r="I59" s="18">
        <v>4000</v>
      </c>
      <c r="J59" s="18">
        <v>4000</v>
      </c>
      <c r="K59" s="18">
        <v>4000</v>
      </c>
      <c r="L59" s="18">
        <v>4000</v>
      </c>
      <c r="M59" s="18">
        <v>4000</v>
      </c>
      <c r="N59" s="18"/>
      <c r="O59" s="16"/>
    </row>
    <row r="60" spans="1:15" ht="11.25">
      <c r="A60" s="17" t="s">
        <v>123</v>
      </c>
      <c r="B60" s="18">
        <v>4000</v>
      </c>
      <c r="C60" s="18">
        <v>4000</v>
      </c>
      <c r="D60" s="18">
        <v>4000</v>
      </c>
      <c r="E60" s="18">
        <v>4000</v>
      </c>
      <c r="F60" s="18">
        <v>4000</v>
      </c>
      <c r="G60" s="18">
        <v>4000</v>
      </c>
      <c r="H60" s="18">
        <v>4000</v>
      </c>
      <c r="I60" s="18">
        <v>4000</v>
      </c>
      <c r="J60" s="18">
        <v>4000</v>
      </c>
      <c r="K60" s="18">
        <v>4000</v>
      </c>
      <c r="L60" s="18">
        <v>4000</v>
      </c>
      <c r="M60" s="18">
        <v>4000</v>
      </c>
      <c r="N60" s="18"/>
      <c r="O60" s="16"/>
    </row>
    <row r="61" spans="1:15" ht="11.25">
      <c r="A61" s="17" t="s">
        <v>124</v>
      </c>
      <c r="B61" s="18">
        <v>4000</v>
      </c>
      <c r="C61" s="18">
        <v>4000</v>
      </c>
      <c r="D61" s="18">
        <v>4000</v>
      </c>
      <c r="E61" s="18">
        <v>4000</v>
      </c>
      <c r="F61" s="18">
        <v>4000</v>
      </c>
      <c r="G61" s="18">
        <v>4000</v>
      </c>
      <c r="H61" s="18">
        <v>4000</v>
      </c>
      <c r="I61" s="18">
        <v>4000</v>
      </c>
      <c r="J61" s="18">
        <v>4000</v>
      </c>
      <c r="K61" s="18">
        <v>4000</v>
      </c>
      <c r="L61" s="18">
        <v>4000</v>
      </c>
      <c r="M61" s="18">
        <v>4000</v>
      </c>
      <c r="N61" s="18"/>
      <c r="O61" s="16"/>
    </row>
    <row r="62" spans="1:15" ht="11.25">
      <c r="A62" s="23" t="s">
        <v>3</v>
      </c>
      <c r="B62" s="22">
        <f aca="true" t="shared" si="9" ref="B62:M62">B61+B56+B49+B43</f>
        <v>28000</v>
      </c>
      <c r="C62" s="22">
        <f t="shared" si="9"/>
        <v>28000</v>
      </c>
      <c r="D62" s="22">
        <f t="shared" si="9"/>
        <v>28000</v>
      </c>
      <c r="E62" s="22">
        <f t="shared" si="9"/>
        <v>28000</v>
      </c>
      <c r="F62" s="22">
        <f t="shared" si="9"/>
        <v>28000</v>
      </c>
      <c r="G62" s="22">
        <f t="shared" si="9"/>
        <v>28000</v>
      </c>
      <c r="H62" s="22">
        <f t="shared" si="9"/>
        <v>28000</v>
      </c>
      <c r="I62" s="22">
        <f t="shared" si="9"/>
        <v>28000</v>
      </c>
      <c r="J62" s="22">
        <f t="shared" si="9"/>
        <v>28000</v>
      </c>
      <c r="K62" s="22">
        <f t="shared" si="9"/>
        <v>28000</v>
      </c>
      <c r="L62" s="22">
        <f t="shared" si="9"/>
        <v>28000</v>
      </c>
      <c r="M62" s="22">
        <f t="shared" si="9"/>
        <v>28000</v>
      </c>
      <c r="N62" s="22"/>
      <c r="O62" s="16"/>
    </row>
    <row r="63" spans="1:15" ht="11.25">
      <c r="A63" s="23" t="s">
        <v>0</v>
      </c>
      <c r="B63" s="22"/>
      <c r="C63" s="22"/>
      <c r="D63" s="22"/>
      <c r="E63" s="22"/>
      <c r="F63" s="22"/>
      <c r="G63" s="22"/>
      <c r="H63" s="22"/>
      <c r="I63" s="22"/>
      <c r="J63" s="22"/>
      <c r="K63" s="22"/>
      <c r="L63" s="22"/>
      <c r="M63" s="22"/>
      <c r="N63" s="22"/>
      <c r="O63" s="16"/>
    </row>
    <row r="64" spans="1:15" ht="11.25">
      <c r="A64" s="23" t="s">
        <v>4</v>
      </c>
      <c r="B64" s="22">
        <f aca="true" t="shared" si="10" ref="B64:M64">B34-B62</f>
        <v>207000</v>
      </c>
      <c r="C64" s="22">
        <f t="shared" si="10"/>
        <v>207000</v>
      </c>
      <c r="D64" s="22">
        <f t="shared" si="10"/>
        <v>207000</v>
      </c>
      <c r="E64" s="22">
        <f t="shared" si="10"/>
        <v>207000</v>
      </c>
      <c r="F64" s="22">
        <f t="shared" si="10"/>
        <v>207000</v>
      </c>
      <c r="G64" s="22">
        <f t="shared" si="10"/>
        <v>207000</v>
      </c>
      <c r="H64" s="22">
        <f t="shared" si="10"/>
        <v>207000</v>
      </c>
      <c r="I64" s="22">
        <f t="shared" si="10"/>
        <v>207000</v>
      </c>
      <c r="J64" s="22">
        <f t="shared" si="10"/>
        <v>207000</v>
      </c>
      <c r="K64" s="22">
        <f t="shared" si="10"/>
        <v>207000</v>
      </c>
      <c r="L64" s="22">
        <f t="shared" si="10"/>
        <v>207000</v>
      </c>
      <c r="M64" s="22">
        <f t="shared" si="10"/>
        <v>207000</v>
      </c>
      <c r="N64" s="22"/>
      <c r="O64" s="16"/>
    </row>
    <row r="65" spans="1:15" ht="11.25">
      <c r="A65" s="23" t="s">
        <v>5</v>
      </c>
      <c r="B65" s="18"/>
      <c r="C65" s="18"/>
      <c r="D65" s="18"/>
      <c r="E65" s="18"/>
      <c r="F65" s="18"/>
      <c r="G65" s="18"/>
      <c r="H65" s="18"/>
      <c r="I65" s="18"/>
      <c r="J65" s="18"/>
      <c r="K65" s="18"/>
      <c r="L65" s="18"/>
      <c r="M65" s="18"/>
      <c r="N65" s="18"/>
      <c r="O65" s="16"/>
    </row>
    <row r="66" spans="1:15" ht="11.25">
      <c r="A66" s="17" t="s">
        <v>44</v>
      </c>
      <c r="B66" s="18">
        <v>1250</v>
      </c>
      <c r="C66" s="18">
        <v>1250</v>
      </c>
      <c r="D66" s="18">
        <v>1250</v>
      </c>
      <c r="E66" s="18">
        <v>1250</v>
      </c>
      <c r="F66" s="18">
        <v>1250</v>
      </c>
      <c r="G66" s="18">
        <v>1250</v>
      </c>
      <c r="H66" s="18">
        <v>1250</v>
      </c>
      <c r="I66" s="18">
        <v>1250</v>
      </c>
      <c r="J66" s="18">
        <v>1250</v>
      </c>
      <c r="K66" s="18">
        <v>1250</v>
      </c>
      <c r="L66" s="18">
        <v>1250</v>
      </c>
      <c r="M66" s="18">
        <v>1250</v>
      </c>
      <c r="N66" s="18"/>
      <c r="O66" s="16"/>
    </row>
    <row r="67" spans="1:15" ht="11.25">
      <c r="A67" s="17" t="s">
        <v>147</v>
      </c>
      <c r="B67" s="18">
        <v>5000</v>
      </c>
      <c r="C67" s="18">
        <v>5000</v>
      </c>
      <c r="D67" s="18">
        <v>5000</v>
      </c>
      <c r="E67" s="18">
        <v>5000</v>
      </c>
      <c r="F67" s="18">
        <v>5000</v>
      </c>
      <c r="G67" s="18">
        <v>5000</v>
      </c>
      <c r="H67" s="18">
        <v>5000</v>
      </c>
      <c r="I67" s="18">
        <v>5000</v>
      </c>
      <c r="J67" s="18">
        <v>5000</v>
      </c>
      <c r="K67" s="18">
        <v>5000</v>
      </c>
      <c r="L67" s="18">
        <v>5000</v>
      </c>
      <c r="M67" s="18">
        <v>5000</v>
      </c>
      <c r="N67" s="18"/>
      <c r="O67" s="16"/>
    </row>
    <row r="68" spans="1:15" ht="11.25">
      <c r="A68" s="17" t="s">
        <v>149</v>
      </c>
      <c r="B68" s="18">
        <v>5000</v>
      </c>
      <c r="C68" s="18">
        <v>5000</v>
      </c>
      <c r="D68" s="18">
        <v>5000</v>
      </c>
      <c r="E68" s="18">
        <v>5000</v>
      </c>
      <c r="F68" s="18">
        <v>5000</v>
      </c>
      <c r="G68" s="18">
        <v>5000</v>
      </c>
      <c r="H68" s="18">
        <v>5000</v>
      </c>
      <c r="I68" s="18">
        <v>5000</v>
      </c>
      <c r="J68" s="18">
        <v>5000</v>
      </c>
      <c r="K68" s="18">
        <v>5000</v>
      </c>
      <c r="L68" s="18">
        <v>5000</v>
      </c>
      <c r="M68" s="18">
        <v>5000</v>
      </c>
      <c r="N68" s="18"/>
      <c r="O68" s="16"/>
    </row>
    <row r="69" spans="1:15" ht="11.25">
      <c r="A69" s="17" t="s">
        <v>148</v>
      </c>
      <c r="B69" s="18">
        <v>5000</v>
      </c>
      <c r="C69" s="18">
        <v>5000</v>
      </c>
      <c r="D69" s="18">
        <v>5000</v>
      </c>
      <c r="E69" s="18">
        <v>5000</v>
      </c>
      <c r="F69" s="18">
        <v>5000</v>
      </c>
      <c r="G69" s="18">
        <v>5000</v>
      </c>
      <c r="H69" s="18">
        <v>5000</v>
      </c>
      <c r="I69" s="18">
        <v>5000</v>
      </c>
      <c r="J69" s="18">
        <v>5000</v>
      </c>
      <c r="K69" s="18">
        <v>5000</v>
      </c>
      <c r="L69" s="18">
        <v>5000</v>
      </c>
      <c r="M69" s="18">
        <v>5000</v>
      </c>
      <c r="N69" s="18"/>
      <c r="O69" s="16"/>
    </row>
    <row r="70" spans="1:15" ht="11.25">
      <c r="A70" s="17" t="s">
        <v>133</v>
      </c>
      <c r="B70" s="18">
        <v>250</v>
      </c>
      <c r="C70" s="18">
        <v>250</v>
      </c>
      <c r="D70" s="18">
        <v>250</v>
      </c>
      <c r="E70" s="18">
        <v>250</v>
      </c>
      <c r="F70" s="18">
        <v>250</v>
      </c>
      <c r="G70" s="18">
        <v>250</v>
      </c>
      <c r="H70" s="18">
        <v>250</v>
      </c>
      <c r="I70" s="18">
        <v>250</v>
      </c>
      <c r="J70" s="18">
        <v>250</v>
      </c>
      <c r="K70" s="18">
        <v>250</v>
      </c>
      <c r="L70" s="18">
        <v>250</v>
      </c>
      <c r="M70" s="18">
        <v>250</v>
      </c>
      <c r="N70" s="18"/>
      <c r="O70" s="16"/>
    </row>
    <row r="71" spans="1:15" ht="11.25">
      <c r="A71" s="17" t="s">
        <v>6</v>
      </c>
      <c r="B71" s="18">
        <v>500</v>
      </c>
      <c r="C71" s="18">
        <v>500</v>
      </c>
      <c r="D71" s="18">
        <v>500</v>
      </c>
      <c r="E71" s="18">
        <v>500</v>
      </c>
      <c r="F71" s="18">
        <v>500</v>
      </c>
      <c r="G71" s="18">
        <v>500</v>
      </c>
      <c r="H71" s="18">
        <v>500</v>
      </c>
      <c r="I71" s="18">
        <v>500</v>
      </c>
      <c r="J71" s="18">
        <v>500</v>
      </c>
      <c r="K71" s="18">
        <v>500</v>
      </c>
      <c r="L71" s="18">
        <v>500</v>
      </c>
      <c r="M71" s="18">
        <v>500</v>
      </c>
      <c r="N71" s="18"/>
      <c r="O71" s="16"/>
    </row>
    <row r="72" spans="1:15" ht="11.25">
      <c r="A72" s="17" t="s">
        <v>7</v>
      </c>
      <c r="B72" s="18">
        <v>500</v>
      </c>
      <c r="C72" s="18">
        <v>500</v>
      </c>
      <c r="D72" s="18">
        <v>500</v>
      </c>
      <c r="E72" s="18">
        <v>500</v>
      </c>
      <c r="F72" s="18">
        <v>500</v>
      </c>
      <c r="G72" s="18">
        <v>500</v>
      </c>
      <c r="H72" s="18">
        <v>500</v>
      </c>
      <c r="I72" s="18">
        <v>500</v>
      </c>
      <c r="J72" s="18">
        <v>500</v>
      </c>
      <c r="K72" s="18">
        <v>500</v>
      </c>
      <c r="L72" s="18">
        <v>500</v>
      </c>
      <c r="M72" s="18">
        <v>500</v>
      </c>
      <c r="N72" s="18"/>
      <c r="O72" s="16"/>
    </row>
    <row r="73" spans="1:14" s="16" customFormat="1" ht="11.25">
      <c r="A73" s="17" t="s">
        <v>8</v>
      </c>
      <c r="B73" s="18">
        <v>250</v>
      </c>
      <c r="C73" s="18">
        <v>250</v>
      </c>
      <c r="D73" s="18">
        <v>250</v>
      </c>
      <c r="E73" s="18">
        <v>250</v>
      </c>
      <c r="F73" s="18">
        <v>250</v>
      </c>
      <c r="G73" s="18">
        <v>250</v>
      </c>
      <c r="H73" s="18">
        <v>250</v>
      </c>
      <c r="I73" s="18">
        <v>250</v>
      </c>
      <c r="J73" s="18">
        <v>250</v>
      </c>
      <c r="K73" s="18">
        <v>250</v>
      </c>
      <c r="L73" s="18">
        <v>250</v>
      </c>
      <c r="M73" s="18">
        <v>250</v>
      </c>
      <c r="N73" s="18"/>
    </row>
    <row r="74" spans="1:15" ht="11.25">
      <c r="A74" s="17" t="s">
        <v>9</v>
      </c>
      <c r="B74" s="18">
        <v>2000</v>
      </c>
      <c r="C74" s="18">
        <v>2000</v>
      </c>
      <c r="D74" s="18">
        <v>2000</v>
      </c>
      <c r="E74" s="18">
        <v>2000</v>
      </c>
      <c r="F74" s="18">
        <v>2000</v>
      </c>
      <c r="G74" s="18">
        <v>2000</v>
      </c>
      <c r="H74" s="18">
        <v>2000</v>
      </c>
      <c r="I74" s="18">
        <v>2000</v>
      </c>
      <c r="J74" s="18">
        <v>2000</v>
      </c>
      <c r="K74" s="18">
        <v>2000</v>
      </c>
      <c r="L74" s="18">
        <v>2000</v>
      </c>
      <c r="M74" s="18">
        <v>2000</v>
      </c>
      <c r="N74" s="18"/>
      <c r="O74" s="16"/>
    </row>
    <row r="75" spans="1:15" ht="11.25">
      <c r="A75" s="17" t="s">
        <v>105</v>
      </c>
      <c r="B75" s="18">
        <v>2000</v>
      </c>
      <c r="C75" s="18">
        <v>2000</v>
      </c>
      <c r="D75" s="18">
        <v>2000</v>
      </c>
      <c r="E75" s="18">
        <v>2000</v>
      </c>
      <c r="F75" s="18">
        <v>2000</v>
      </c>
      <c r="G75" s="18">
        <v>2000</v>
      </c>
      <c r="H75" s="18">
        <v>2000</v>
      </c>
      <c r="I75" s="18">
        <v>2000</v>
      </c>
      <c r="J75" s="18">
        <v>2000</v>
      </c>
      <c r="K75" s="18">
        <v>2000</v>
      </c>
      <c r="L75" s="18">
        <v>2000</v>
      </c>
      <c r="M75" s="18">
        <v>2000</v>
      </c>
      <c r="N75" s="18"/>
      <c r="O75" s="16"/>
    </row>
    <row r="76" spans="1:15" ht="11.25">
      <c r="A76" s="17" t="s">
        <v>150</v>
      </c>
      <c r="B76" s="18">
        <v>2000</v>
      </c>
      <c r="C76" s="18">
        <v>2000</v>
      </c>
      <c r="D76" s="18">
        <v>2000</v>
      </c>
      <c r="E76" s="18">
        <v>2000</v>
      </c>
      <c r="F76" s="18">
        <v>2000</v>
      </c>
      <c r="G76" s="18">
        <v>2000</v>
      </c>
      <c r="H76" s="18">
        <v>2000</v>
      </c>
      <c r="I76" s="18">
        <v>2000</v>
      </c>
      <c r="J76" s="18">
        <v>2000</v>
      </c>
      <c r="K76" s="18">
        <v>2000</v>
      </c>
      <c r="L76" s="18">
        <v>2000</v>
      </c>
      <c r="M76" s="18">
        <v>2000</v>
      </c>
      <c r="N76" s="18"/>
      <c r="O76" s="16"/>
    </row>
    <row r="77" spans="1:15" ht="11.25">
      <c r="A77" s="17" t="s">
        <v>10</v>
      </c>
      <c r="B77" s="18">
        <v>500</v>
      </c>
      <c r="C77" s="18">
        <v>500</v>
      </c>
      <c r="D77" s="18">
        <v>500</v>
      </c>
      <c r="E77" s="18">
        <v>500</v>
      </c>
      <c r="F77" s="18">
        <v>500</v>
      </c>
      <c r="G77" s="18">
        <v>500</v>
      </c>
      <c r="H77" s="18">
        <v>500</v>
      </c>
      <c r="I77" s="18">
        <v>500</v>
      </c>
      <c r="J77" s="18">
        <v>500</v>
      </c>
      <c r="K77" s="18">
        <v>500</v>
      </c>
      <c r="L77" s="18">
        <v>500</v>
      </c>
      <c r="M77" s="18">
        <v>500</v>
      </c>
      <c r="N77" s="18"/>
      <c r="O77" s="16"/>
    </row>
    <row r="78" spans="1:15" ht="11.25">
      <c r="A78" s="17" t="s">
        <v>151</v>
      </c>
      <c r="B78" s="18">
        <v>3000</v>
      </c>
      <c r="C78" s="18">
        <v>3000</v>
      </c>
      <c r="D78" s="18">
        <v>3000</v>
      </c>
      <c r="E78" s="18">
        <v>3000</v>
      </c>
      <c r="F78" s="18">
        <v>3000</v>
      </c>
      <c r="G78" s="18">
        <v>3000</v>
      </c>
      <c r="H78" s="18">
        <v>3000</v>
      </c>
      <c r="I78" s="18">
        <v>3000</v>
      </c>
      <c r="J78" s="18">
        <v>3000</v>
      </c>
      <c r="K78" s="18">
        <v>3000</v>
      </c>
      <c r="L78" s="18">
        <v>3000</v>
      </c>
      <c r="M78" s="18">
        <v>3000</v>
      </c>
      <c r="N78" s="18"/>
      <c r="O78" s="16"/>
    </row>
    <row r="79" spans="1:15" ht="11.25">
      <c r="A79" s="17" t="s">
        <v>11</v>
      </c>
      <c r="B79" s="18">
        <v>10000</v>
      </c>
      <c r="C79" s="18">
        <v>10000</v>
      </c>
      <c r="D79" s="18">
        <v>10000</v>
      </c>
      <c r="E79" s="18">
        <v>10000</v>
      </c>
      <c r="F79" s="18">
        <v>10000</v>
      </c>
      <c r="G79" s="18">
        <v>10000</v>
      </c>
      <c r="H79" s="18">
        <v>10000</v>
      </c>
      <c r="I79" s="18">
        <v>10000</v>
      </c>
      <c r="J79" s="18">
        <v>10000</v>
      </c>
      <c r="K79" s="18">
        <v>10000</v>
      </c>
      <c r="L79" s="18">
        <v>10000</v>
      </c>
      <c r="M79" s="18">
        <v>10000</v>
      </c>
      <c r="N79" s="18"/>
      <c r="O79" s="16"/>
    </row>
    <row r="80" spans="1:15" s="73" customFormat="1" ht="11.25">
      <c r="A80" s="70" t="s">
        <v>152</v>
      </c>
      <c r="B80" s="71">
        <v>0</v>
      </c>
      <c r="C80" s="71">
        <v>0</v>
      </c>
      <c r="D80" s="71">
        <v>0</v>
      </c>
      <c r="E80" s="71">
        <v>0</v>
      </c>
      <c r="F80" s="71">
        <v>0</v>
      </c>
      <c r="G80" s="71">
        <v>0</v>
      </c>
      <c r="H80" s="71">
        <v>0</v>
      </c>
      <c r="I80" s="71">
        <v>0</v>
      </c>
      <c r="J80" s="71">
        <v>0</v>
      </c>
      <c r="K80" s="71">
        <v>0</v>
      </c>
      <c r="L80" s="71">
        <v>0</v>
      </c>
      <c r="M80" s="71">
        <v>0</v>
      </c>
      <c r="N80" s="71"/>
      <c r="O80" s="72"/>
    </row>
    <row r="81" spans="1:15" ht="11.25">
      <c r="A81" s="17" t="s">
        <v>12</v>
      </c>
      <c r="B81" s="18">
        <v>1000</v>
      </c>
      <c r="C81" s="18">
        <v>1000</v>
      </c>
      <c r="D81" s="18">
        <v>1000</v>
      </c>
      <c r="E81" s="18">
        <v>1000</v>
      </c>
      <c r="F81" s="18">
        <v>1000</v>
      </c>
      <c r="G81" s="18">
        <v>1000</v>
      </c>
      <c r="H81" s="18">
        <v>1000</v>
      </c>
      <c r="I81" s="18">
        <v>1000</v>
      </c>
      <c r="J81" s="18">
        <v>1000</v>
      </c>
      <c r="K81" s="18">
        <v>1000</v>
      </c>
      <c r="L81" s="18">
        <v>1000</v>
      </c>
      <c r="M81" s="18">
        <v>1000</v>
      </c>
      <c r="N81" s="18"/>
      <c r="O81" s="16"/>
    </row>
    <row r="82" spans="1:15" ht="11.25">
      <c r="A82" s="17" t="s">
        <v>153</v>
      </c>
      <c r="B82" s="18">
        <v>2000</v>
      </c>
      <c r="C82" s="18">
        <v>2000</v>
      </c>
      <c r="D82" s="18">
        <v>2000</v>
      </c>
      <c r="E82" s="18">
        <v>2000</v>
      </c>
      <c r="F82" s="18">
        <v>2000</v>
      </c>
      <c r="G82" s="18">
        <v>2000</v>
      </c>
      <c r="H82" s="18">
        <v>2000</v>
      </c>
      <c r="I82" s="18">
        <v>2000</v>
      </c>
      <c r="J82" s="18">
        <v>2000</v>
      </c>
      <c r="K82" s="18">
        <v>2000</v>
      </c>
      <c r="L82" s="18">
        <v>2000</v>
      </c>
      <c r="M82" s="18">
        <v>2000</v>
      </c>
      <c r="N82" s="18"/>
      <c r="O82" s="16"/>
    </row>
    <row r="83" spans="1:15" ht="11.25">
      <c r="A83" s="17" t="s">
        <v>13</v>
      </c>
      <c r="B83" s="18">
        <v>500</v>
      </c>
      <c r="C83" s="18">
        <v>500</v>
      </c>
      <c r="D83" s="18">
        <v>500</v>
      </c>
      <c r="E83" s="18">
        <v>500</v>
      </c>
      <c r="F83" s="18">
        <v>500</v>
      </c>
      <c r="G83" s="18">
        <v>500</v>
      </c>
      <c r="H83" s="18">
        <v>500</v>
      </c>
      <c r="I83" s="18">
        <v>500</v>
      </c>
      <c r="J83" s="18">
        <v>500</v>
      </c>
      <c r="K83" s="18">
        <v>500</v>
      </c>
      <c r="L83" s="18">
        <v>500</v>
      </c>
      <c r="M83" s="18">
        <v>500</v>
      </c>
      <c r="N83" s="18"/>
      <c r="O83" s="16"/>
    </row>
    <row r="84" spans="1:15" ht="11.25">
      <c r="A84" s="17" t="s">
        <v>14</v>
      </c>
      <c r="B84" s="18">
        <v>750</v>
      </c>
      <c r="C84" s="18">
        <v>750</v>
      </c>
      <c r="D84" s="18">
        <v>750</v>
      </c>
      <c r="E84" s="18">
        <v>750</v>
      </c>
      <c r="F84" s="18">
        <v>750</v>
      </c>
      <c r="G84" s="18">
        <v>750</v>
      </c>
      <c r="H84" s="18">
        <v>750</v>
      </c>
      <c r="I84" s="18">
        <v>750</v>
      </c>
      <c r="J84" s="18">
        <v>750</v>
      </c>
      <c r="K84" s="18">
        <v>750</v>
      </c>
      <c r="L84" s="18">
        <v>750</v>
      </c>
      <c r="M84" s="18">
        <v>750</v>
      </c>
      <c r="N84" s="18"/>
      <c r="O84" s="16"/>
    </row>
    <row r="85" spans="1:55" s="29" customFormat="1" ht="11.25">
      <c r="A85" s="17" t="s">
        <v>15</v>
      </c>
      <c r="B85" s="18">
        <v>50</v>
      </c>
      <c r="C85" s="18">
        <v>50</v>
      </c>
      <c r="D85" s="18">
        <v>50</v>
      </c>
      <c r="E85" s="18">
        <v>50</v>
      </c>
      <c r="F85" s="18">
        <v>50</v>
      </c>
      <c r="G85" s="18">
        <v>50</v>
      </c>
      <c r="H85" s="18">
        <v>50</v>
      </c>
      <c r="I85" s="18">
        <v>50</v>
      </c>
      <c r="J85" s="18">
        <v>50</v>
      </c>
      <c r="K85" s="18">
        <v>50</v>
      </c>
      <c r="L85" s="18">
        <v>50</v>
      </c>
      <c r="M85" s="18">
        <v>50</v>
      </c>
      <c r="N85" s="18"/>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row>
    <row r="86" spans="1:55" ht="11.25">
      <c r="A86" s="17" t="s">
        <v>16</v>
      </c>
      <c r="B86" s="18">
        <v>1000</v>
      </c>
      <c r="C86" s="18">
        <v>1000</v>
      </c>
      <c r="D86" s="18">
        <v>1000</v>
      </c>
      <c r="E86" s="18">
        <v>1000</v>
      </c>
      <c r="F86" s="18">
        <v>1000</v>
      </c>
      <c r="G86" s="18">
        <v>1000</v>
      </c>
      <c r="H86" s="18">
        <v>1000</v>
      </c>
      <c r="I86" s="18">
        <v>1000</v>
      </c>
      <c r="J86" s="18">
        <v>1000</v>
      </c>
      <c r="K86" s="18">
        <v>1000</v>
      </c>
      <c r="L86" s="18">
        <v>1000</v>
      </c>
      <c r="M86" s="18">
        <v>1000</v>
      </c>
      <c r="N86" s="18"/>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row>
    <row r="87" spans="1:55" s="29" customFormat="1" ht="10.5" customHeight="1">
      <c r="A87" s="17" t="s">
        <v>17</v>
      </c>
      <c r="B87" s="18">
        <v>1500</v>
      </c>
      <c r="C87" s="18">
        <v>1500</v>
      </c>
      <c r="D87" s="18">
        <v>1500</v>
      </c>
      <c r="E87" s="18">
        <v>1500</v>
      </c>
      <c r="F87" s="18">
        <v>1500</v>
      </c>
      <c r="G87" s="18">
        <v>1500</v>
      </c>
      <c r="H87" s="18">
        <v>1500</v>
      </c>
      <c r="I87" s="18">
        <v>1500</v>
      </c>
      <c r="J87" s="18">
        <v>1500</v>
      </c>
      <c r="K87" s="18">
        <v>1500</v>
      </c>
      <c r="L87" s="18">
        <v>1500</v>
      </c>
      <c r="M87" s="18">
        <v>1500</v>
      </c>
      <c r="N87" s="18"/>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row>
    <row r="88" spans="1:15" ht="11.25">
      <c r="A88" s="17" t="s">
        <v>18</v>
      </c>
      <c r="B88" s="18">
        <v>1000</v>
      </c>
      <c r="C88" s="18">
        <v>1000</v>
      </c>
      <c r="D88" s="18">
        <v>1000</v>
      </c>
      <c r="E88" s="18">
        <v>1000</v>
      </c>
      <c r="F88" s="18">
        <v>1000</v>
      </c>
      <c r="G88" s="18">
        <v>1000</v>
      </c>
      <c r="H88" s="18">
        <v>1000</v>
      </c>
      <c r="I88" s="18">
        <v>1000</v>
      </c>
      <c r="J88" s="18">
        <v>1000</v>
      </c>
      <c r="K88" s="18">
        <v>1000</v>
      </c>
      <c r="L88" s="18">
        <v>1000</v>
      </c>
      <c r="M88" s="18">
        <v>1000</v>
      </c>
      <c r="N88" s="18"/>
      <c r="O88" s="16"/>
    </row>
    <row r="89" spans="1:15" ht="11.25">
      <c r="A89" s="17" t="s">
        <v>19</v>
      </c>
      <c r="B89" s="18">
        <v>1000</v>
      </c>
      <c r="C89" s="18">
        <v>1000</v>
      </c>
      <c r="D89" s="18">
        <v>1000</v>
      </c>
      <c r="E89" s="18">
        <v>1000</v>
      </c>
      <c r="F89" s="18">
        <v>1000</v>
      </c>
      <c r="G89" s="18">
        <v>1000</v>
      </c>
      <c r="H89" s="18">
        <v>1000</v>
      </c>
      <c r="I89" s="18">
        <v>1000</v>
      </c>
      <c r="J89" s="18">
        <v>1000</v>
      </c>
      <c r="K89" s="18">
        <v>1000</v>
      </c>
      <c r="L89" s="18">
        <v>1000</v>
      </c>
      <c r="M89" s="18">
        <v>1000</v>
      </c>
      <c r="N89" s="18"/>
      <c r="O89" s="16"/>
    </row>
    <row r="90" spans="1:15" ht="11.25">
      <c r="A90" s="17" t="s">
        <v>20</v>
      </c>
      <c r="B90" s="18">
        <v>4000</v>
      </c>
      <c r="C90" s="18">
        <v>4000</v>
      </c>
      <c r="D90" s="18">
        <v>4000</v>
      </c>
      <c r="E90" s="18">
        <v>4000</v>
      </c>
      <c r="F90" s="18">
        <v>4000</v>
      </c>
      <c r="G90" s="18">
        <v>4000</v>
      </c>
      <c r="H90" s="18">
        <v>4000</v>
      </c>
      <c r="I90" s="18">
        <v>4000</v>
      </c>
      <c r="J90" s="18">
        <v>4000</v>
      </c>
      <c r="K90" s="18">
        <v>4000</v>
      </c>
      <c r="L90" s="18">
        <v>4000</v>
      </c>
      <c r="M90" s="18">
        <v>4000</v>
      </c>
      <c r="N90" s="18"/>
      <c r="O90" s="16"/>
    </row>
    <row r="91" spans="1:14" s="16" customFormat="1" ht="12.75">
      <c r="A91" s="17" t="s">
        <v>21</v>
      </c>
      <c r="B91" s="74">
        <v>80000</v>
      </c>
      <c r="C91" s="74">
        <v>80000</v>
      </c>
      <c r="D91" s="74">
        <v>80000</v>
      </c>
      <c r="E91" s="74">
        <v>80000</v>
      </c>
      <c r="F91" s="74">
        <v>80000</v>
      </c>
      <c r="G91" s="74">
        <v>80000</v>
      </c>
      <c r="H91" s="74">
        <v>80000</v>
      </c>
      <c r="I91" s="74">
        <v>80000</v>
      </c>
      <c r="J91" s="74">
        <v>80000</v>
      </c>
      <c r="K91" s="74">
        <v>80000</v>
      </c>
      <c r="L91" s="74">
        <v>80000</v>
      </c>
      <c r="M91" s="74">
        <v>80000</v>
      </c>
      <c r="N91" s="75"/>
    </row>
    <row r="92" spans="1:14" s="16" customFormat="1" ht="11.25">
      <c r="A92" s="17" t="s">
        <v>22</v>
      </c>
      <c r="B92" s="18">
        <v>5000</v>
      </c>
      <c r="C92" s="18">
        <v>5000</v>
      </c>
      <c r="D92" s="18">
        <v>5000</v>
      </c>
      <c r="E92" s="18">
        <v>5000</v>
      </c>
      <c r="F92" s="18">
        <v>5000</v>
      </c>
      <c r="G92" s="18">
        <v>5000</v>
      </c>
      <c r="H92" s="18">
        <v>5000</v>
      </c>
      <c r="I92" s="18">
        <v>5000</v>
      </c>
      <c r="J92" s="18">
        <v>5000</v>
      </c>
      <c r="K92" s="18">
        <v>5000</v>
      </c>
      <c r="L92" s="18">
        <v>5000</v>
      </c>
      <c r="M92" s="18">
        <v>5000</v>
      </c>
      <c r="N92" s="18"/>
    </row>
    <row r="93" spans="1:14" s="16" customFormat="1" ht="11.25">
      <c r="A93" s="17" t="s">
        <v>23</v>
      </c>
      <c r="B93" s="18">
        <f aca="true" t="shared" si="11" ref="B93:M93">0.095*(B91-21666)</f>
        <v>5541.7300000000005</v>
      </c>
      <c r="C93" s="18">
        <f t="shared" si="11"/>
        <v>5541.7300000000005</v>
      </c>
      <c r="D93" s="18">
        <f t="shared" si="11"/>
        <v>5541.7300000000005</v>
      </c>
      <c r="E93" s="18">
        <f t="shared" si="11"/>
        <v>5541.7300000000005</v>
      </c>
      <c r="F93" s="18">
        <f t="shared" si="11"/>
        <v>5541.7300000000005</v>
      </c>
      <c r="G93" s="18">
        <f t="shared" si="11"/>
        <v>5541.7300000000005</v>
      </c>
      <c r="H93" s="18">
        <f t="shared" si="11"/>
        <v>5541.7300000000005</v>
      </c>
      <c r="I93" s="18">
        <f t="shared" si="11"/>
        <v>5541.7300000000005</v>
      </c>
      <c r="J93" s="18">
        <f t="shared" si="11"/>
        <v>5541.7300000000005</v>
      </c>
      <c r="K93" s="18">
        <f t="shared" si="11"/>
        <v>5541.7300000000005</v>
      </c>
      <c r="L93" s="18">
        <f t="shared" si="11"/>
        <v>5541.7300000000005</v>
      </c>
      <c r="M93" s="18">
        <f t="shared" si="11"/>
        <v>5541.7300000000005</v>
      </c>
      <c r="N93" s="18"/>
    </row>
    <row r="94" spans="1:14" s="16" customFormat="1" ht="11.25">
      <c r="A94" s="17" t="s">
        <v>24</v>
      </c>
      <c r="B94" s="18">
        <f aca="true" t="shared" si="12" ref="B94:M94">0.0925*B92</f>
        <v>462.5</v>
      </c>
      <c r="C94" s="18">
        <f t="shared" si="12"/>
        <v>462.5</v>
      </c>
      <c r="D94" s="18">
        <f t="shared" si="12"/>
        <v>462.5</v>
      </c>
      <c r="E94" s="18">
        <f t="shared" si="12"/>
        <v>462.5</v>
      </c>
      <c r="F94" s="18">
        <f t="shared" si="12"/>
        <v>462.5</v>
      </c>
      <c r="G94" s="18">
        <f t="shared" si="12"/>
        <v>462.5</v>
      </c>
      <c r="H94" s="18">
        <f t="shared" si="12"/>
        <v>462.5</v>
      </c>
      <c r="I94" s="18">
        <f t="shared" si="12"/>
        <v>462.5</v>
      </c>
      <c r="J94" s="18">
        <f t="shared" si="12"/>
        <v>462.5</v>
      </c>
      <c r="K94" s="18">
        <f t="shared" si="12"/>
        <v>462.5</v>
      </c>
      <c r="L94" s="18">
        <f t="shared" si="12"/>
        <v>462.5</v>
      </c>
      <c r="M94" s="18">
        <f t="shared" si="12"/>
        <v>462.5</v>
      </c>
      <c r="N94" s="18"/>
    </row>
    <row r="95" spans="1:14" s="16" customFormat="1" ht="11.25">
      <c r="A95" s="17" t="s">
        <v>154</v>
      </c>
      <c r="B95" s="18">
        <f aca="true" t="shared" si="13" ref="B95:M95">0.055*(B91+B92-21666)</f>
        <v>3483.37</v>
      </c>
      <c r="C95" s="18">
        <f t="shared" si="13"/>
        <v>3483.37</v>
      </c>
      <c r="D95" s="18">
        <f t="shared" si="13"/>
        <v>3483.37</v>
      </c>
      <c r="E95" s="18">
        <f t="shared" si="13"/>
        <v>3483.37</v>
      </c>
      <c r="F95" s="18">
        <f t="shared" si="13"/>
        <v>3483.37</v>
      </c>
      <c r="G95" s="18">
        <f t="shared" si="13"/>
        <v>3483.37</v>
      </c>
      <c r="H95" s="18">
        <f t="shared" si="13"/>
        <v>3483.37</v>
      </c>
      <c r="I95" s="18">
        <f t="shared" si="13"/>
        <v>3483.37</v>
      </c>
      <c r="J95" s="18">
        <f t="shared" si="13"/>
        <v>3483.37</v>
      </c>
      <c r="K95" s="18">
        <f t="shared" si="13"/>
        <v>3483.37</v>
      </c>
      <c r="L95" s="18">
        <f t="shared" si="13"/>
        <v>3483.37</v>
      </c>
      <c r="M95" s="18">
        <f t="shared" si="13"/>
        <v>3483.37</v>
      </c>
      <c r="N95" s="18"/>
    </row>
    <row r="96" spans="1:14" s="16" customFormat="1" ht="11.25">
      <c r="A96" s="17" t="s">
        <v>25</v>
      </c>
      <c r="B96" s="18">
        <v>500</v>
      </c>
      <c r="C96" s="18">
        <v>500</v>
      </c>
      <c r="D96" s="18">
        <v>500</v>
      </c>
      <c r="E96" s="18">
        <v>500</v>
      </c>
      <c r="F96" s="18">
        <v>500</v>
      </c>
      <c r="G96" s="18">
        <v>500</v>
      </c>
      <c r="H96" s="18">
        <v>500</v>
      </c>
      <c r="I96" s="18">
        <v>500</v>
      </c>
      <c r="J96" s="18">
        <v>500</v>
      </c>
      <c r="K96" s="18">
        <v>500</v>
      </c>
      <c r="L96" s="18">
        <v>500</v>
      </c>
      <c r="M96" s="18">
        <v>500</v>
      </c>
      <c r="N96" s="18"/>
    </row>
    <row r="97" spans="1:14" s="16" customFormat="1" ht="11.25">
      <c r="A97" s="17" t="s">
        <v>26</v>
      </c>
      <c r="B97" s="18">
        <v>500</v>
      </c>
      <c r="C97" s="18">
        <v>500</v>
      </c>
      <c r="D97" s="18">
        <v>500</v>
      </c>
      <c r="E97" s="18">
        <v>500</v>
      </c>
      <c r="F97" s="18">
        <v>500</v>
      </c>
      <c r="G97" s="18">
        <v>500</v>
      </c>
      <c r="H97" s="18">
        <v>500</v>
      </c>
      <c r="I97" s="18">
        <v>500</v>
      </c>
      <c r="J97" s="18">
        <v>500</v>
      </c>
      <c r="K97" s="18">
        <v>500</v>
      </c>
      <c r="L97" s="18">
        <v>500</v>
      </c>
      <c r="M97" s="18">
        <v>500</v>
      </c>
      <c r="N97" s="18"/>
    </row>
    <row r="98" spans="1:14" s="16" customFormat="1" ht="11.25">
      <c r="A98" s="17" t="s">
        <v>27</v>
      </c>
      <c r="B98" s="18">
        <v>500</v>
      </c>
      <c r="C98" s="18">
        <v>500</v>
      </c>
      <c r="D98" s="18">
        <v>500</v>
      </c>
      <c r="E98" s="18">
        <v>500</v>
      </c>
      <c r="F98" s="18">
        <v>500</v>
      </c>
      <c r="G98" s="18">
        <v>500</v>
      </c>
      <c r="H98" s="18">
        <v>500</v>
      </c>
      <c r="I98" s="18">
        <v>500</v>
      </c>
      <c r="J98" s="18">
        <v>500</v>
      </c>
      <c r="K98" s="18">
        <v>500</v>
      </c>
      <c r="L98" s="18">
        <v>500</v>
      </c>
      <c r="M98" s="18">
        <v>500</v>
      </c>
      <c r="N98" s="18"/>
    </row>
    <row r="99" spans="1:14" s="16" customFormat="1" ht="11.25">
      <c r="A99" s="17" t="s">
        <v>28</v>
      </c>
      <c r="B99" s="18">
        <v>500</v>
      </c>
      <c r="C99" s="18">
        <v>500</v>
      </c>
      <c r="D99" s="18">
        <v>500</v>
      </c>
      <c r="E99" s="18">
        <v>500</v>
      </c>
      <c r="F99" s="18">
        <v>500</v>
      </c>
      <c r="G99" s="18">
        <v>500</v>
      </c>
      <c r="H99" s="18">
        <v>500</v>
      </c>
      <c r="I99" s="18">
        <v>500</v>
      </c>
      <c r="J99" s="18">
        <v>500</v>
      </c>
      <c r="K99" s="18">
        <v>500</v>
      </c>
      <c r="L99" s="18">
        <v>500</v>
      </c>
      <c r="M99" s="18">
        <v>500</v>
      </c>
      <c r="N99" s="18"/>
    </row>
    <row r="100" spans="1:14" s="16" customFormat="1" ht="11.25">
      <c r="A100" s="17" t="s">
        <v>155</v>
      </c>
      <c r="B100" s="18">
        <f aca="true" t="shared" si="14" ref="B100:M100">0.02*(B91+B92)</f>
        <v>1700</v>
      </c>
      <c r="C100" s="18">
        <f t="shared" si="14"/>
        <v>1700</v>
      </c>
      <c r="D100" s="18">
        <f t="shared" si="14"/>
        <v>1700</v>
      </c>
      <c r="E100" s="18">
        <f t="shared" si="14"/>
        <v>1700</v>
      </c>
      <c r="F100" s="18">
        <f t="shared" si="14"/>
        <v>1700</v>
      </c>
      <c r="G100" s="18">
        <f t="shared" si="14"/>
        <v>1700</v>
      </c>
      <c r="H100" s="18">
        <f t="shared" si="14"/>
        <v>1700</v>
      </c>
      <c r="I100" s="18">
        <f t="shared" si="14"/>
        <v>1700</v>
      </c>
      <c r="J100" s="18">
        <f t="shared" si="14"/>
        <v>1700</v>
      </c>
      <c r="K100" s="18">
        <f t="shared" si="14"/>
        <v>1700</v>
      </c>
      <c r="L100" s="18">
        <f t="shared" si="14"/>
        <v>1700</v>
      </c>
      <c r="M100" s="18">
        <f t="shared" si="14"/>
        <v>1700</v>
      </c>
      <c r="N100" s="18"/>
    </row>
    <row r="101" spans="1:14" s="16" customFormat="1" ht="11.25">
      <c r="A101" s="17" t="s">
        <v>29</v>
      </c>
      <c r="B101" s="18">
        <v>6500</v>
      </c>
      <c r="C101" s="18">
        <v>6500</v>
      </c>
      <c r="D101" s="18">
        <v>6500</v>
      </c>
      <c r="E101" s="18">
        <v>6500</v>
      </c>
      <c r="F101" s="18">
        <v>6500</v>
      </c>
      <c r="G101" s="18">
        <v>6500</v>
      </c>
      <c r="H101" s="18">
        <v>6500</v>
      </c>
      <c r="I101" s="18">
        <v>6500</v>
      </c>
      <c r="J101" s="18">
        <v>6500</v>
      </c>
      <c r="K101" s="18">
        <v>6500</v>
      </c>
      <c r="L101" s="18">
        <v>6500</v>
      </c>
      <c r="M101" s="18">
        <v>6500</v>
      </c>
      <c r="N101" s="18"/>
    </row>
    <row r="102" spans="1:14" s="16" customFormat="1" ht="11.25">
      <c r="A102" s="17" t="s">
        <v>30</v>
      </c>
      <c r="B102" s="18">
        <v>500</v>
      </c>
      <c r="C102" s="18">
        <v>500</v>
      </c>
      <c r="D102" s="18">
        <v>500</v>
      </c>
      <c r="E102" s="18">
        <v>500</v>
      </c>
      <c r="F102" s="18">
        <v>500</v>
      </c>
      <c r="G102" s="18">
        <v>500</v>
      </c>
      <c r="H102" s="18">
        <v>500</v>
      </c>
      <c r="I102" s="18">
        <v>500</v>
      </c>
      <c r="J102" s="18">
        <v>500</v>
      </c>
      <c r="K102" s="18">
        <v>500</v>
      </c>
      <c r="L102" s="18">
        <v>500</v>
      </c>
      <c r="M102" s="18">
        <v>500</v>
      </c>
      <c r="N102" s="18"/>
    </row>
    <row r="103" spans="1:14" s="16" customFormat="1" ht="11.25">
      <c r="A103" s="17" t="s">
        <v>31</v>
      </c>
      <c r="B103" s="18">
        <v>200</v>
      </c>
      <c r="C103" s="18">
        <v>200</v>
      </c>
      <c r="D103" s="18">
        <v>200</v>
      </c>
      <c r="E103" s="18">
        <v>200</v>
      </c>
      <c r="F103" s="18">
        <v>200</v>
      </c>
      <c r="G103" s="18">
        <v>200</v>
      </c>
      <c r="H103" s="18">
        <v>200</v>
      </c>
      <c r="I103" s="18">
        <v>200</v>
      </c>
      <c r="J103" s="18">
        <v>200</v>
      </c>
      <c r="K103" s="18">
        <v>200</v>
      </c>
      <c r="L103" s="18">
        <v>200</v>
      </c>
      <c r="M103" s="18">
        <v>200</v>
      </c>
      <c r="N103" s="18"/>
    </row>
    <row r="104" spans="1:14" s="16" customFormat="1" ht="11.25">
      <c r="A104" s="17" t="s">
        <v>32</v>
      </c>
      <c r="B104" s="18">
        <v>200</v>
      </c>
      <c r="C104" s="18">
        <v>200</v>
      </c>
      <c r="D104" s="18">
        <v>200</v>
      </c>
      <c r="E104" s="18">
        <v>200</v>
      </c>
      <c r="F104" s="18">
        <v>200</v>
      </c>
      <c r="G104" s="18">
        <v>200</v>
      </c>
      <c r="H104" s="18">
        <v>200</v>
      </c>
      <c r="I104" s="18">
        <v>200</v>
      </c>
      <c r="J104" s="18">
        <v>200</v>
      </c>
      <c r="K104" s="18">
        <v>200</v>
      </c>
      <c r="L104" s="18">
        <v>200</v>
      </c>
      <c r="M104" s="18">
        <v>200</v>
      </c>
      <c r="N104" s="18"/>
    </row>
    <row r="105" spans="1:14" s="16" customFormat="1" ht="11.25">
      <c r="A105" s="17" t="s">
        <v>33</v>
      </c>
      <c r="B105" s="18">
        <v>1000</v>
      </c>
      <c r="C105" s="18">
        <v>1000</v>
      </c>
      <c r="D105" s="18">
        <v>1000</v>
      </c>
      <c r="E105" s="18">
        <v>1000</v>
      </c>
      <c r="F105" s="18">
        <v>1000</v>
      </c>
      <c r="G105" s="18">
        <v>1000</v>
      </c>
      <c r="H105" s="18">
        <v>1000</v>
      </c>
      <c r="I105" s="18">
        <v>1000</v>
      </c>
      <c r="J105" s="18">
        <v>1000</v>
      </c>
      <c r="K105" s="18">
        <v>1000</v>
      </c>
      <c r="L105" s="18">
        <v>1000</v>
      </c>
      <c r="M105" s="18">
        <v>1000</v>
      </c>
      <c r="N105" s="18"/>
    </row>
    <row r="106" spans="1:14" s="16" customFormat="1" ht="11.25">
      <c r="A106" s="17" t="s">
        <v>34</v>
      </c>
      <c r="B106" s="18">
        <v>2000</v>
      </c>
      <c r="C106" s="18">
        <v>2000</v>
      </c>
      <c r="D106" s="18">
        <v>2000</v>
      </c>
      <c r="E106" s="18">
        <v>2000</v>
      </c>
      <c r="F106" s="18">
        <v>2000</v>
      </c>
      <c r="G106" s="18">
        <v>2000</v>
      </c>
      <c r="H106" s="18">
        <v>2000</v>
      </c>
      <c r="I106" s="18">
        <v>2000</v>
      </c>
      <c r="J106" s="18">
        <v>2000</v>
      </c>
      <c r="K106" s="18">
        <v>2000</v>
      </c>
      <c r="L106" s="18">
        <v>2000</v>
      </c>
      <c r="M106" s="18">
        <v>2000</v>
      </c>
      <c r="N106" s="18"/>
    </row>
    <row r="107" spans="1:14" s="16" customFormat="1" ht="11.25">
      <c r="A107" s="17" t="s">
        <v>77</v>
      </c>
      <c r="B107" s="18">
        <v>1500</v>
      </c>
      <c r="C107" s="18">
        <v>1500</v>
      </c>
      <c r="D107" s="18">
        <v>1500</v>
      </c>
      <c r="E107" s="18">
        <v>1500</v>
      </c>
      <c r="F107" s="18">
        <v>1500</v>
      </c>
      <c r="G107" s="18">
        <v>1500</v>
      </c>
      <c r="H107" s="18">
        <v>1500</v>
      </c>
      <c r="I107" s="18">
        <v>1500</v>
      </c>
      <c r="J107" s="18">
        <v>1500</v>
      </c>
      <c r="K107" s="18">
        <v>1500</v>
      </c>
      <c r="L107" s="18">
        <v>1500</v>
      </c>
      <c r="M107" s="18">
        <v>1500</v>
      </c>
      <c r="N107" s="18"/>
    </row>
    <row r="108" spans="1:14" s="16" customFormat="1" ht="11.25">
      <c r="A108" s="17" t="s">
        <v>76</v>
      </c>
      <c r="B108" s="18">
        <v>5000</v>
      </c>
      <c r="C108" s="18">
        <v>5000</v>
      </c>
      <c r="D108" s="18">
        <v>5000</v>
      </c>
      <c r="E108" s="18">
        <v>5000</v>
      </c>
      <c r="F108" s="18">
        <v>5000</v>
      </c>
      <c r="G108" s="18">
        <v>5000</v>
      </c>
      <c r="H108" s="18">
        <v>5000</v>
      </c>
      <c r="I108" s="18">
        <v>5000</v>
      </c>
      <c r="J108" s="18">
        <v>5000</v>
      </c>
      <c r="K108" s="18">
        <v>5000</v>
      </c>
      <c r="L108" s="18">
        <v>5000</v>
      </c>
      <c r="M108" s="18">
        <v>5000</v>
      </c>
      <c r="N108" s="18"/>
    </row>
    <row r="109" spans="1:15" ht="11.25">
      <c r="A109" s="17" t="s">
        <v>95</v>
      </c>
      <c r="B109" s="18">
        <v>1000</v>
      </c>
      <c r="C109" s="18">
        <v>1000</v>
      </c>
      <c r="D109" s="18">
        <v>1000</v>
      </c>
      <c r="E109" s="18">
        <v>1000</v>
      </c>
      <c r="F109" s="18">
        <v>1000</v>
      </c>
      <c r="G109" s="18">
        <v>1000</v>
      </c>
      <c r="H109" s="18">
        <v>1000</v>
      </c>
      <c r="I109" s="18">
        <v>1000</v>
      </c>
      <c r="J109" s="18">
        <v>1000</v>
      </c>
      <c r="K109" s="18">
        <v>1000</v>
      </c>
      <c r="L109" s="18">
        <v>1000</v>
      </c>
      <c r="M109" s="18">
        <v>1000</v>
      </c>
      <c r="N109" s="18"/>
      <c r="O109" s="16"/>
    </row>
    <row r="110" spans="1:15" ht="11.25">
      <c r="A110" s="17" t="s">
        <v>106</v>
      </c>
      <c r="B110" s="18">
        <v>1000</v>
      </c>
      <c r="C110" s="18">
        <v>1000</v>
      </c>
      <c r="D110" s="18">
        <v>1000</v>
      </c>
      <c r="E110" s="18">
        <v>1000</v>
      </c>
      <c r="F110" s="18">
        <v>1000</v>
      </c>
      <c r="G110" s="18">
        <v>1000</v>
      </c>
      <c r="H110" s="18">
        <v>1000</v>
      </c>
      <c r="I110" s="18">
        <v>1000</v>
      </c>
      <c r="J110" s="18">
        <v>1000</v>
      </c>
      <c r="K110" s="18">
        <v>1000</v>
      </c>
      <c r="L110" s="18">
        <v>1000</v>
      </c>
      <c r="M110" s="18">
        <v>1000</v>
      </c>
      <c r="N110" s="18"/>
      <c r="O110" s="16"/>
    </row>
    <row r="111" spans="1:14" s="15" customFormat="1" ht="11.25">
      <c r="A111" s="23"/>
      <c r="B111" s="22"/>
      <c r="C111" s="22"/>
      <c r="D111" s="22"/>
      <c r="E111" s="22"/>
      <c r="F111" s="22"/>
      <c r="G111" s="22"/>
      <c r="H111" s="22"/>
      <c r="I111" s="22"/>
      <c r="J111" s="22"/>
      <c r="K111" s="22"/>
      <c r="L111" s="22"/>
      <c r="M111" s="22"/>
      <c r="N111" s="22"/>
    </row>
    <row r="112" spans="1:15" ht="11.25">
      <c r="A112" s="23" t="s">
        <v>35</v>
      </c>
      <c r="B112" s="22">
        <f aca="true" t="shared" si="15" ref="B112:M112">SUM(B66:B111)</f>
        <v>167137.6</v>
      </c>
      <c r="C112" s="22">
        <f t="shared" si="15"/>
        <v>167137.6</v>
      </c>
      <c r="D112" s="22">
        <f t="shared" si="15"/>
        <v>167137.6</v>
      </c>
      <c r="E112" s="22">
        <f t="shared" si="15"/>
        <v>167137.6</v>
      </c>
      <c r="F112" s="22">
        <f t="shared" si="15"/>
        <v>167137.6</v>
      </c>
      <c r="G112" s="22">
        <f t="shared" si="15"/>
        <v>167137.6</v>
      </c>
      <c r="H112" s="22">
        <f t="shared" si="15"/>
        <v>167137.6</v>
      </c>
      <c r="I112" s="22">
        <f t="shared" si="15"/>
        <v>167137.6</v>
      </c>
      <c r="J112" s="22">
        <f t="shared" si="15"/>
        <v>167137.6</v>
      </c>
      <c r="K112" s="22">
        <f t="shared" si="15"/>
        <v>167137.6</v>
      </c>
      <c r="L112" s="22">
        <f t="shared" si="15"/>
        <v>167137.6</v>
      </c>
      <c r="M112" s="22">
        <f t="shared" si="15"/>
        <v>167137.6</v>
      </c>
      <c r="N112" s="22"/>
      <c r="O112" s="16"/>
    </row>
    <row r="113" spans="1:15" ht="11.25">
      <c r="A113" s="17" t="s">
        <v>0</v>
      </c>
      <c r="B113" s="18"/>
      <c r="C113" s="18"/>
      <c r="D113" s="18"/>
      <c r="E113" s="18"/>
      <c r="F113" s="18"/>
      <c r="G113" s="18"/>
      <c r="H113" s="18"/>
      <c r="I113" s="18"/>
      <c r="J113" s="18"/>
      <c r="K113" s="18"/>
      <c r="L113" s="18"/>
      <c r="M113" s="18"/>
      <c r="N113" s="18"/>
      <c r="O113" s="16"/>
    </row>
    <row r="114" spans="1:15" ht="11.25">
      <c r="A114" s="17" t="s">
        <v>36</v>
      </c>
      <c r="B114" s="22">
        <f aca="true" t="shared" si="16" ref="B114:M114">B64-B112</f>
        <v>39862.399999999994</v>
      </c>
      <c r="C114" s="22">
        <f t="shared" si="16"/>
        <v>39862.399999999994</v>
      </c>
      <c r="D114" s="22">
        <f t="shared" si="16"/>
        <v>39862.399999999994</v>
      </c>
      <c r="E114" s="22">
        <f t="shared" si="16"/>
        <v>39862.399999999994</v>
      </c>
      <c r="F114" s="22">
        <f t="shared" si="16"/>
        <v>39862.399999999994</v>
      </c>
      <c r="G114" s="22">
        <f t="shared" si="16"/>
        <v>39862.399999999994</v>
      </c>
      <c r="H114" s="22">
        <f t="shared" si="16"/>
        <v>39862.399999999994</v>
      </c>
      <c r="I114" s="22">
        <f t="shared" si="16"/>
        <v>39862.399999999994</v>
      </c>
      <c r="J114" s="22">
        <f t="shared" si="16"/>
        <v>39862.399999999994</v>
      </c>
      <c r="K114" s="22">
        <f t="shared" si="16"/>
        <v>39862.399999999994</v>
      </c>
      <c r="L114" s="22">
        <f t="shared" si="16"/>
        <v>39862.399999999994</v>
      </c>
      <c r="M114" s="22">
        <f t="shared" si="16"/>
        <v>39862.399999999994</v>
      </c>
      <c r="N114" s="22">
        <f>SUM(B114:M114)</f>
        <v>478348.80000000005</v>
      </c>
      <c r="O114" s="16"/>
    </row>
    <row r="115" spans="1:15" ht="11.25">
      <c r="A115" s="17" t="s">
        <v>0</v>
      </c>
      <c r="B115" s="18"/>
      <c r="C115" s="18"/>
      <c r="D115" s="18"/>
      <c r="E115" s="18"/>
      <c r="F115" s="18"/>
      <c r="G115" s="18"/>
      <c r="H115" s="18"/>
      <c r="I115" s="18"/>
      <c r="J115" s="18"/>
      <c r="K115" s="18"/>
      <c r="L115" s="18"/>
      <c r="M115" s="18"/>
      <c r="N115" s="18"/>
      <c r="O115" s="16"/>
    </row>
    <row r="116" spans="1:15" ht="11.25">
      <c r="A116" s="17"/>
      <c r="B116" s="18"/>
      <c r="C116" s="18"/>
      <c r="D116" s="18"/>
      <c r="E116" s="18"/>
      <c r="F116" s="18"/>
      <c r="G116" s="18"/>
      <c r="H116" s="18"/>
      <c r="I116" s="18"/>
      <c r="J116" s="18"/>
      <c r="K116" s="18"/>
      <c r="L116" s="18"/>
      <c r="M116" s="18"/>
      <c r="N116" s="18"/>
      <c r="O116" s="16"/>
    </row>
    <row r="117" spans="1:15" ht="11.25">
      <c r="A117" s="23" t="s">
        <v>37</v>
      </c>
      <c r="B117" s="18"/>
      <c r="C117" s="18"/>
      <c r="D117" s="18"/>
      <c r="E117" s="18"/>
      <c r="F117" s="18"/>
      <c r="G117" s="18"/>
      <c r="H117" s="18"/>
      <c r="I117" s="18"/>
      <c r="J117" s="18"/>
      <c r="K117" s="18"/>
      <c r="L117" s="18"/>
      <c r="M117" s="18"/>
      <c r="N117" s="18"/>
      <c r="O117" s="16"/>
    </row>
    <row r="118" spans="1:15" ht="11.25">
      <c r="A118" s="17" t="s">
        <v>156</v>
      </c>
      <c r="B118" s="18">
        <v>500</v>
      </c>
      <c r="C118" s="18">
        <v>500</v>
      </c>
      <c r="D118" s="18">
        <v>500</v>
      </c>
      <c r="E118" s="18">
        <v>500</v>
      </c>
      <c r="F118" s="18">
        <v>500</v>
      </c>
      <c r="G118" s="18">
        <v>500</v>
      </c>
      <c r="H118" s="18">
        <v>500</v>
      </c>
      <c r="I118" s="18">
        <v>500</v>
      </c>
      <c r="J118" s="18">
        <v>500</v>
      </c>
      <c r="K118" s="18">
        <v>500</v>
      </c>
      <c r="L118" s="18">
        <v>500</v>
      </c>
      <c r="M118" s="18">
        <v>500</v>
      </c>
      <c r="N118" s="18"/>
      <c r="O118" s="16"/>
    </row>
    <row r="119" spans="1:15" ht="11.25">
      <c r="A119" s="17" t="s">
        <v>38</v>
      </c>
      <c r="B119" s="18">
        <f aca="true" t="shared" si="17" ref="B119:M119">B118</f>
        <v>500</v>
      </c>
      <c r="C119" s="18">
        <f t="shared" si="17"/>
        <v>500</v>
      </c>
      <c r="D119" s="18">
        <f t="shared" si="17"/>
        <v>500</v>
      </c>
      <c r="E119" s="18">
        <f t="shared" si="17"/>
        <v>500</v>
      </c>
      <c r="F119" s="18">
        <f t="shared" si="17"/>
        <v>500</v>
      </c>
      <c r="G119" s="18">
        <f t="shared" si="17"/>
        <v>500</v>
      </c>
      <c r="H119" s="18">
        <f t="shared" si="17"/>
        <v>500</v>
      </c>
      <c r="I119" s="18">
        <f t="shared" si="17"/>
        <v>500</v>
      </c>
      <c r="J119" s="18">
        <f t="shared" si="17"/>
        <v>500</v>
      </c>
      <c r="K119" s="18">
        <f t="shared" si="17"/>
        <v>500</v>
      </c>
      <c r="L119" s="18">
        <f t="shared" si="17"/>
        <v>500</v>
      </c>
      <c r="M119" s="18">
        <f t="shared" si="17"/>
        <v>500</v>
      </c>
      <c r="N119" s="18"/>
      <c r="O119" s="16"/>
    </row>
    <row r="120" spans="1:15" ht="11.25">
      <c r="A120" s="17" t="s">
        <v>0</v>
      </c>
      <c r="B120" s="18"/>
      <c r="C120" s="18"/>
      <c r="D120" s="18"/>
      <c r="E120" s="18"/>
      <c r="F120" s="18"/>
      <c r="G120" s="18"/>
      <c r="H120" s="18"/>
      <c r="I120" s="18"/>
      <c r="J120" s="18"/>
      <c r="K120" s="18"/>
      <c r="L120" s="18"/>
      <c r="M120" s="18"/>
      <c r="N120" s="18"/>
      <c r="O120" s="16"/>
    </row>
    <row r="121" spans="1:15" ht="11.25">
      <c r="A121" s="23" t="s">
        <v>39</v>
      </c>
      <c r="B121" s="18"/>
      <c r="C121" s="18"/>
      <c r="D121" s="18"/>
      <c r="E121" s="18"/>
      <c r="F121" s="18"/>
      <c r="G121" s="18"/>
      <c r="H121" s="18"/>
      <c r="I121" s="18"/>
      <c r="J121" s="18"/>
      <c r="K121" s="18"/>
      <c r="L121" s="18"/>
      <c r="M121" s="18"/>
      <c r="N121" s="18"/>
      <c r="O121" s="16"/>
    </row>
    <row r="122" spans="1:15" ht="11.25">
      <c r="A122" s="17" t="s">
        <v>157</v>
      </c>
      <c r="B122" s="31">
        <v>500</v>
      </c>
      <c r="C122" s="31">
        <v>500</v>
      </c>
      <c r="D122" s="31">
        <v>500</v>
      </c>
      <c r="E122" s="31">
        <v>500</v>
      </c>
      <c r="F122" s="31">
        <v>500</v>
      </c>
      <c r="G122" s="31">
        <v>500</v>
      </c>
      <c r="H122" s="31">
        <v>500</v>
      </c>
      <c r="I122" s="31">
        <v>500</v>
      </c>
      <c r="J122" s="31">
        <v>500</v>
      </c>
      <c r="K122" s="31">
        <v>500</v>
      </c>
      <c r="L122" s="31">
        <v>500</v>
      </c>
      <c r="M122" s="31">
        <v>500</v>
      </c>
      <c r="N122" s="18"/>
      <c r="O122" s="16"/>
    </row>
    <row r="123" spans="1:16" ht="11.25">
      <c r="A123" s="17" t="s">
        <v>160</v>
      </c>
      <c r="B123" s="18">
        <f aca="true" t="shared" si="18" ref="B123:M123">B122</f>
        <v>500</v>
      </c>
      <c r="C123" s="18">
        <f t="shared" si="18"/>
        <v>500</v>
      </c>
      <c r="D123" s="18">
        <f t="shared" si="18"/>
        <v>500</v>
      </c>
      <c r="E123" s="18">
        <f t="shared" si="18"/>
        <v>500</v>
      </c>
      <c r="F123" s="18">
        <f t="shared" si="18"/>
        <v>500</v>
      </c>
      <c r="G123" s="18">
        <f t="shared" si="18"/>
        <v>500</v>
      </c>
      <c r="H123" s="18">
        <f t="shared" si="18"/>
        <v>500</v>
      </c>
      <c r="I123" s="18">
        <f t="shared" si="18"/>
        <v>500</v>
      </c>
      <c r="J123" s="18">
        <f t="shared" si="18"/>
        <v>500</v>
      </c>
      <c r="K123" s="18">
        <f t="shared" si="18"/>
        <v>500</v>
      </c>
      <c r="L123" s="18">
        <f t="shared" si="18"/>
        <v>500</v>
      </c>
      <c r="M123" s="18">
        <f t="shared" si="18"/>
        <v>500</v>
      </c>
      <c r="N123" s="18"/>
      <c r="O123" s="16"/>
      <c r="P123" s="16"/>
    </row>
    <row r="124" spans="1:16" ht="11.25">
      <c r="A124" s="17" t="s">
        <v>0</v>
      </c>
      <c r="B124" s="18"/>
      <c r="C124" s="18"/>
      <c r="D124" s="18"/>
      <c r="E124" s="18"/>
      <c r="F124" s="18"/>
      <c r="G124" s="18"/>
      <c r="H124" s="18"/>
      <c r="I124" s="18"/>
      <c r="J124" s="18"/>
      <c r="K124" s="18"/>
      <c r="L124" s="18"/>
      <c r="M124" s="18"/>
      <c r="N124" s="19"/>
      <c r="O124" s="16"/>
      <c r="P124" s="16"/>
    </row>
    <row r="125" spans="1:14" s="29" customFormat="1" ht="11.25">
      <c r="A125" s="78" t="s">
        <v>158</v>
      </c>
      <c r="B125" s="45">
        <f aca="true" t="shared" si="19" ref="B125:M125">B114+(B119-B123)</f>
        <v>39862.399999999994</v>
      </c>
      <c r="C125" s="45">
        <f t="shared" si="19"/>
        <v>39862.399999999994</v>
      </c>
      <c r="D125" s="45">
        <f t="shared" si="19"/>
        <v>39862.399999999994</v>
      </c>
      <c r="E125" s="45">
        <f t="shared" si="19"/>
        <v>39862.399999999994</v>
      </c>
      <c r="F125" s="45">
        <f t="shared" si="19"/>
        <v>39862.399999999994</v>
      </c>
      <c r="G125" s="45">
        <f t="shared" si="19"/>
        <v>39862.399999999994</v>
      </c>
      <c r="H125" s="45">
        <f t="shared" si="19"/>
        <v>39862.399999999994</v>
      </c>
      <c r="I125" s="45">
        <f t="shared" si="19"/>
        <v>39862.399999999994</v>
      </c>
      <c r="J125" s="45">
        <f t="shared" si="19"/>
        <v>39862.399999999994</v>
      </c>
      <c r="K125" s="45">
        <f t="shared" si="19"/>
        <v>39862.399999999994</v>
      </c>
      <c r="L125" s="45">
        <f t="shared" si="19"/>
        <v>39862.399999999994</v>
      </c>
      <c r="M125" s="45">
        <f t="shared" si="19"/>
        <v>39862.399999999994</v>
      </c>
      <c r="N125" s="60">
        <f>SUM(B125:M125)</f>
        <v>478348.80000000005</v>
      </c>
    </row>
    <row r="126" spans="1:14" s="50" customFormat="1" ht="11.25">
      <c r="A126" s="51" t="s">
        <v>159</v>
      </c>
      <c r="B126" s="52">
        <f aca="true" t="shared" si="20" ref="B126:M126">B125+B123</f>
        <v>40362.399999999994</v>
      </c>
      <c r="C126" s="52">
        <f t="shared" si="20"/>
        <v>40362.399999999994</v>
      </c>
      <c r="D126" s="52">
        <f t="shared" si="20"/>
        <v>40362.399999999994</v>
      </c>
      <c r="E126" s="52">
        <f t="shared" si="20"/>
        <v>40362.399999999994</v>
      </c>
      <c r="F126" s="52">
        <f t="shared" si="20"/>
        <v>40362.399999999994</v>
      </c>
      <c r="G126" s="52">
        <f t="shared" si="20"/>
        <v>40362.399999999994</v>
      </c>
      <c r="H126" s="52">
        <f t="shared" si="20"/>
        <v>40362.399999999994</v>
      </c>
      <c r="I126" s="52">
        <f t="shared" si="20"/>
        <v>40362.399999999994</v>
      </c>
      <c r="J126" s="52">
        <f t="shared" si="20"/>
        <v>40362.399999999994</v>
      </c>
      <c r="K126" s="52">
        <f t="shared" si="20"/>
        <v>40362.399999999994</v>
      </c>
      <c r="L126" s="52">
        <f t="shared" si="20"/>
        <v>40362.399999999994</v>
      </c>
      <c r="M126" s="52">
        <f t="shared" si="20"/>
        <v>40362.399999999994</v>
      </c>
      <c r="N126" s="76">
        <f>SUM(B126:M126)</f>
        <v>484348.80000000005</v>
      </c>
    </row>
    <row r="127" spans="1:14" s="61" customFormat="1" ht="23.25">
      <c r="A127" s="79" t="s">
        <v>161</v>
      </c>
      <c r="B127" s="62">
        <f aca="true" t="shared" si="21" ref="B127:M127">B125+B123+B79</f>
        <v>50362.399999999994</v>
      </c>
      <c r="C127" s="62">
        <f t="shared" si="21"/>
        <v>50362.399999999994</v>
      </c>
      <c r="D127" s="62">
        <f t="shared" si="21"/>
        <v>50362.399999999994</v>
      </c>
      <c r="E127" s="62">
        <f t="shared" si="21"/>
        <v>50362.399999999994</v>
      </c>
      <c r="F127" s="62">
        <f t="shared" si="21"/>
        <v>50362.399999999994</v>
      </c>
      <c r="G127" s="62">
        <f t="shared" si="21"/>
        <v>50362.399999999994</v>
      </c>
      <c r="H127" s="62">
        <f t="shared" si="21"/>
        <v>50362.399999999994</v>
      </c>
      <c r="I127" s="62">
        <f t="shared" si="21"/>
        <v>50362.399999999994</v>
      </c>
      <c r="J127" s="62">
        <f t="shared" si="21"/>
        <v>50362.399999999994</v>
      </c>
      <c r="K127" s="62">
        <f t="shared" si="21"/>
        <v>50362.399999999994</v>
      </c>
      <c r="L127" s="62">
        <f t="shared" si="21"/>
        <v>50362.399999999994</v>
      </c>
      <c r="M127" s="62">
        <f t="shared" si="21"/>
        <v>50362.399999999994</v>
      </c>
      <c r="N127" s="77">
        <f>SUM(B127:M127)</f>
        <v>604348.8</v>
      </c>
    </row>
    <row r="128" spans="1:14" s="16" customFormat="1" ht="12.75">
      <c r="A128" s="25"/>
      <c r="B128" s="26"/>
      <c r="C128" s="26"/>
      <c r="D128" s="26"/>
      <c r="E128" s="26"/>
      <c r="F128" s="26"/>
      <c r="G128" s="26"/>
      <c r="H128" s="26"/>
      <c r="I128" s="26"/>
      <c r="J128" s="26"/>
      <c r="K128" s="26"/>
      <c r="L128" s="26"/>
      <c r="M128" s="26"/>
      <c r="N128" s="24"/>
    </row>
    <row r="129" spans="1:14" s="16" customFormat="1" ht="12.75">
      <c r="A129" s="25"/>
      <c r="B129" s="27"/>
      <c r="C129" s="27"/>
      <c r="D129" s="27"/>
      <c r="E129" s="27"/>
      <c r="F129" s="63"/>
      <c r="G129" s="27"/>
      <c r="H129" s="27"/>
      <c r="I129" s="27"/>
      <c r="J129" s="27"/>
      <c r="K129" s="63"/>
      <c r="L129" s="27"/>
      <c r="M129" s="27"/>
      <c r="N129" s="24"/>
    </row>
    <row r="130" spans="1:14" s="16" customFormat="1" ht="12.75" customHeight="1">
      <c r="A130" s="25"/>
      <c r="B130" s="27"/>
      <c r="C130" s="27"/>
      <c r="D130" s="27"/>
      <c r="E130" s="27"/>
      <c r="F130" s="27"/>
      <c r="G130" s="27"/>
      <c r="H130" s="27"/>
      <c r="I130" s="27"/>
      <c r="J130" s="27"/>
      <c r="K130" s="27"/>
      <c r="L130" s="27"/>
      <c r="M130" s="27"/>
      <c r="N130" s="24"/>
    </row>
    <row r="131" spans="1:14" s="16" customFormat="1" ht="12.75">
      <c r="A131" s="25"/>
      <c r="B131" s="27"/>
      <c r="C131" s="27"/>
      <c r="D131" s="27"/>
      <c r="E131" s="27"/>
      <c r="F131" s="27"/>
      <c r="G131" s="27"/>
      <c r="H131" s="27"/>
      <c r="I131" s="27"/>
      <c r="J131" s="27"/>
      <c r="K131" s="27"/>
      <c r="L131" s="27"/>
      <c r="M131" s="27"/>
      <c r="N131" s="24"/>
    </row>
    <row r="132" spans="1:14" s="16" customFormat="1" ht="12.75">
      <c r="A132" s="25"/>
      <c r="B132" s="26"/>
      <c r="C132" s="26"/>
      <c r="D132" s="26"/>
      <c r="E132" s="26"/>
      <c r="F132" s="26"/>
      <c r="G132" s="26"/>
      <c r="H132" s="26"/>
      <c r="I132" s="26"/>
      <c r="J132" s="26"/>
      <c r="K132" s="26"/>
      <c r="L132" s="26"/>
      <c r="M132" s="26"/>
      <c r="N132" s="24"/>
    </row>
    <row r="133" spans="1:15" ht="12.75">
      <c r="A133" s="27"/>
      <c r="B133" s="26"/>
      <c r="C133" s="26"/>
      <c r="D133" s="26"/>
      <c r="E133" s="26"/>
      <c r="F133" s="26"/>
      <c r="G133" s="26"/>
      <c r="H133" s="26"/>
      <c r="I133" s="26"/>
      <c r="J133" s="26"/>
      <c r="K133" s="26"/>
      <c r="L133" s="26"/>
      <c r="M133" s="26"/>
      <c r="N133" s="24"/>
      <c r="O133" s="16"/>
    </row>
    <row r="134" spans="1:15" ht="12.75">
      <c r="A134" s="30"/>
      <c r="B134" s="26"/>
      <c r="C134" s="26"/>
      <c r="D134" s="26"/>
      <c r="E134" s="26"/>
      <c r="F134" s="26"/>
      <c r="G134" s="26"/>
      <c r="H134" s="26"/>
      <c r="I134" s="26"/>
      <c r="J134" s="26"/>
      <c r="K134" s="26"/>
      <c r="L134" s="26"/>
      <c r="M134" s="26"/>
      <c r="N134" s="24"/>
      <c r="O134" s="16"/>
    </row>
    <row r="135" spans="1:15" ht="12.75">
      <c r="A135" s="27"/>
      <c r="B135" s="27"/>
      <c r="C135" s="27"/>
      <c r="D135" s="27"/>
      <c r="E135" s="27"/>
      <c r="F135" s="27"/>
      <c r="G135" s="27"/>
      <c r="H135" s="27"/>
      <c r="I135" s="27"/>
      <c r="J135" s="27"/>
      <c r="K135" s="27"/>
      <c r="L135" s="27"/>
      <c r="M135" s="27"/>
      <c r="N135" s="24"/>
      <c r="O135" s="16"/>
    </row>
    <row r="136" spans="1:15" ht="9.75">
      <c r="A136" s="16"/>
      <c r="B136" s="16"/>
      <c r="C136" s="16"/>
      <c r="D136" s="16"/>
      <c r="E136" s="16"/>
      <c r="F136" s="16"/>
      <c r="G136" s="16"/>
      <c r="H136" s="16"/>
      <c r="I136" s="16"/>
      <c r="J136" s="16"/>
      <c r="K136" s="16"/>
      <c r="L136" s="16"/>
      <c r="M136" s="16"/>
      <c r="N136" s="24"/>
      <c r="O136" s="16"/>
    </row>
  </sheetData>
  <sheetProtection/>
  <printOptions/>
  <pageMargins left="0.75" right="0.75" top="1" bottom="1" header="0.5" footer="0.5"/>
  <pageSetup horizontalDpi="300" verticalDpi="300" orientation="landscape" r:id="rId2"/>
  <headerFooter alignWithMargins="0">
    <oddHeader>&amp;L&amp;8&amp;D&amp;C&amp;8MYOB / Excel&amp;R&amp;8&amp;T</oddHeader>
    <oddFooter>&amp;CPage &amp;P</oddFoot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S37"/>
  <sheetViews>
    <sheetView zoomScalePageLayoutView="0" workbookViewId="0" topLeftCell="A1">
      <selection activeCell="A12" sqref="A12"/>
    </sheetView>
  </sheetViews>
  <sheetFormatPr defaultColWidth="9.140625" defaultRowHeight="12.75"/>
  <cols>
    <col min="1" max="1" width="46.57421875" style="0" customWidth="1"/>
    <col min="2" max="13" width="12.7109375" style="0" customWidth="1"/>
    <col min="14" max="14" width="15.7109375" style="0" customWidth="1"/>
    <col min="15" max="19" width="12.7109375" style="0" customWidth="1"/>
  </cols>
  <sheetData>
    <row r="1" spans="2:19" ht="12.75">
      <c r="B1" s="7" t="s">
        <v>96</v>
      </c>
      <c r="C1" s="7" t="s">
        <v>82</v>
      </c>
      <c r="D1" s="7" t="s">
        <v>83</v>
      </c>
      <c r="E1" s="7" t="s">
        <v>84</v>
      </c>
      <c r="F1" s="7" t="s">
        <v>85</v>
      </c>
      <c r="G1" s="7" t="s">
        <v>86</v>
      </c>
      <c r="H1" s="7" t="s">
        <v>78</v>
      </c>
      <c r="I1" s="7" t="s">
        <v>79</v>
      </c>
      <c r="J1" s="7" t="s">
        <v>80</v>
      </c>
      <c r="K1" s="7" t="s">
        <v>97</v>
      </c>
      <c r="L1" s="7" t="s">
        <v>81</v>
      </c>
      <c r="M1" s="7" t="s">
        <v>94</v>
      </c>
      <c r="N1" s="7"/>
      <c r="O1" s="7"/>
      <c r="P1" s="7"/>
      <c r="Q1" s="7"/>
      <c r="R1" s="7"/>
      <c r="S1" s="7"/>
    </row>
    <row r="2" spans="1:13" ht="12.75">
      <c r="A2" s="5" t="s">
        <v>45</v>
      </c>
      <c r="B2" s="12">
        <f>'Forward 12 month P&amp;L Forecast'!B34</f>
        <v>235000</v>
      </c>
      <c r="C2" s="12">
        <f>'Forward 12 month P&amp;L Forecast'!C34</f>
        <v>235000</v>
      </c>
      <c r="D2" s="12">
        <f>'Forward 12 month P&amp;L Forecast'!D34</f>
        <v>235000</v>
      </c>
      <c r="E2" s="12">
        <f>'Forward 12 month P&amp;L Forecast'!E34</f>
        <v>235000</v>
      </c>
      <c r="F2" s="12">
        <f>'Forward 12 month P&amp;L Forecast'!F34</f>
        <v>235000</v>
      </c>
      <c r="G2" s="12">
        <f>'Forward 12 month P&amp;L Forecast'!G34</f>
        <v>235000</v>
      </c>
      <c r="H2" s="12">
        <f>'Forward 12 month P&amp;L Forecast'!H34</f>
        <v>235000</v>
      </c>
      <c r="I2" s="12">
        <f>'Forward 12 month P&amp;L Forecast'!I34</f>
        <v>235000</v>
      </c>
      <c r="J2" s="12">
        <f>'Forward 12 month P&amp;L Forecast'!J34</f>
        <v>235000</v>
      </c>
      <c r="K2" s="12">
        <f>'Forward 12 month P&amp;L Forecast'!K34</f>
        <v>235000</v>
      </c>
      <c r="L2" s="12">
        <f>'Forward 12 month P&amp;L Forecast'!L34</f>
        <v>235000</v>
      </c>
      <c r="M2" s="12">
        <f>'Forward 12 month P&amp;L Forecast'!M34</f>
        <v>235000</v>
      </c>
    </row>
    <row r="4" spans="1:5" ht="12.75">
      <c r="A4" s="5" t="s">
        <v>165</v>
      </c>
      <c r="B4" s="5" t="s">
        <v>98</v>
      </c>
      <c r="C4" s="5" t="s">
        <v>93</v>
      </c>
      <c r="D4" s="5" t="s">
        <v>81</v>
      </c>
      <c r="E4" s="5" t="s">
        <v>94</v>
      </c>
    </row>
    <row r="5" spans="1:5" ht="12.75">
      <c r="A5" s="5" t="s">
        <v>1</v>
      </c>
      <c r="B5" s="80">
        <v>235000</v>
      </c>
      <c r="C5" s="80">
        <v>235000</v>
      </c>
      <c r="D5" s="80">
        <v>235000</v>
      </c>
      <c r="E5" s="80">
        <v>235000</v>
      </c>
    </row>
    <row r="7" spans="1:19" ht="12.75">
      <c r="A7" s="6" t="s">
        <v>173</v>
      </c>
      <c r="B7" s="12">
        <f>SUM(E5*0.4)+(B2*0.45)+(C5*0.05)+(D5*0.1)</f>
        <v>235000</v>
      </c>
      <c r="C7" s="12">
        <f>SUM(C2*0.25)+(B2*0.4)+(E5*0.25)+(D5*0.1)</f>
        <v>235000</v>
      </c>
      <c r="D7" s="12">
        <f>SUM(D2*0.25)+(C2*0.4)+(B2*0.25)+(E5*0.1)</f>
        <v>235000</v>
      </c>
      <c r="E7" s="12">
        <f aca="true" t="shared" si="0" ref="E7:M7">SUM(E2*0.25)+(D2*0.4)+(C2*0.25)+(B2*0.1)</f>
        <v>235000</v>
      </c>
      <c r="F7" s="12">
        <f t="shared" si="0"/>
        <v>235000</v>
      </c>
      <c r="G7" s="12">
        <f t="shared" si="0"/>
        <v>235000</v>
      </c>
      <c r="H7" s="12">
        <f t="shared" si="0"/>
        <v>235000</v>
      </c>
      <c r="I7" s="12">
        <f t="shared" si="0"/>
        <v>235000</v>
      </c>
      <c r="J7" s="12">
        <f t="shared" si="0"/>
        <v>235000</v>
      </c>
      <c r="K7" s="12">
        <f t="shared" si="0"/>
        <v>235000</v>
      </c>
      <c r="L7" s="12">
        <f t="shared" si="0"/>
        <v>235000</v>
      </c>
      <c r="M7" s="12">
        <f t="shared" si="0"/>
        <v>235000</v>
      </c>
      <c r="N7" s="12"/>
      <c r="O7" s="12"/>
      <c r="P7" s="12"/>
      <c r="Q7" s="12"/>
      <c r="R7" s="12"/>
      <c r="S7" s="12"/>
    </row>
    <row r="12" spans="1:3" ht="12.75">
      <c r="A12" s="5" t="s">
        <v>99</v>
      </c>
      <c r="B12" s="80">
        <v>28000</v>
      </c>
      <c r="C12">
        <v>0.2</v>
      </c>
    </row>
    <row r="13" spans="1:3" ht="12.75">
      <c r="A13" s="5" t="s">
        <v>100</v>
      </c>
      <c r="B13" s="80">
        <v>172987</v>
      </c>
      <c r="C13">
        <v>0.8</v>
      </c>
    </row>
    <row r="14" ht="12.75">
      <c r="B14" s="12">
        <f>SUM(B12:B13)</f>
        <v>200987</v>
      </c>
    </row>
    <row r="16" ht="12.75">
      <c r="A16" s="5" t="s">
        <v>64</v>
      </c>
    </row>
    <row r="17" spans="1:13" ht="12.75">
      <c r="A17" t="s">
        <v>68</v>
      </c>
      <c r="B17" s="12">
        <f>'Forward 12 month P&amp;L Forecast'!B62</f>
        <v>28000</v>
      </c>
      <c r="C17" s="12">
        <f>'Forward 12 month P&amp;L Forecast'!C62</f>
        <v>28000</v>
      </c>
      <c r="D17" s="12">
        <f>'Forward 12 month P&amp;L Forecast'!D62</f>
        <v>28000</v>
      </c>
      <c r="E17" s="12">
        <f>'Forward 12 month P&amp;L Forecast'!E62</f>
        <v>28000</v>
      </c>
      <c r="F17" s="12">
        <f>'Forward 12 month P&amp;L Forecast'!F62</f>
        <v>28000</v>
      </c>
      <c r="G17" s="12">
        <f>'Forward 12 month P&amp;L Forecast'!G62</f>
        <v>28000</v>
      </c>
      <c r="H17" s="12">
        <f>'Forward 12 month P&amp;L Forecast'!H62</f>
        <v>28000</v>
      </c>
      <c r="I17" s="12">
        <f>'Forward 12 month P&amp;L Forecast'!I62</f>
        <v>28000</v>
      </c>
      <c r="J17" s="12">
        <f>'Forward 12 month P&amp;L Forecast'!J62</f>
        <v>28000</v>
      </c>
      <c r="K17" s="12">
        <f>'Forward 12 month P&amp;L Forecast'!K62</f>
        <v>28000</v>
      </c>
      <c r="L17" s="12">
        <f>'Forward 12 month P&amp;L Forecast'!L62</f>
        <v>28000</v>
      </c>
      <c r="M17" s="12">
        <f>'Forward 12 month P&amp;L Forecast'!M62</f>
        <v>28000</v>
      </c>
    </row>
    <row r="18" spans="1:13" ht="12.75">
      <c r="A18" t="s">
        <v>65</v>
      </c>
      <c r="B18" s="12">
        <f>'Forward 12 month P&amp;L Forecast'!B112</f>
        <v>167137.6</v>
      </c>
      <c r="C18" s="12">
        <f>'Forward 12 month P&amp;L Forecast'!C112</f>
        <v>167137.6</v>
      </c>
      <c r="D18" s="12">
        <f>'Forward 12 month P&amp;L Forecast'!D112</f>
        <v>167137.6</v>
      </c>
      <c r="E18" s="12">
        <f>'Forward 12 month P&amp;L Forecast'!E112</f>
        <v>167137.6</v>
      </c>
      <c r="F18" s="12">
        <f>'Forward 12 month P&amp;L Forecast'!F112</f>
        <v>167137.6</v>
      </c>
      <c r="G18" s="12">
        <f>'Forward 12 month P&amp;L Forecast'!G112</f>
        <v>167137.6</v>
      </c>
      <c r="H18" s="12">
        <f>'Forward 12 month P&amp;L Forecast'!H112</f>
        <v>167137.6</v>
      </c>
      <c r="I18" s="12">
        <f>'Forward 12 month P&amp;L Forecast'!I112</f>
        <v>167137.6</v>
      </c>
      <c r="J18" s="12">
        <f>'Forward 12 month P&amp;L Forecast'!J112</f>
        <v>167137.6</v>
      </c>
      <c r="K18" s="12">
        <f>'Forward 12 month P&amp;L Forecast'!K112</f>
        <v>167137.6</v>
      </c>
      <c r="L18" s="12">
        <f>'Forward 12 month P&amp;L Forecast'!L112</f>
        <v>167137.6</v>
      </c>
      <c r="M18" s="12">
        <f>'Forward 12 month P&amp;L Forecast'!M112</f>
        <v>167137.6</v>
      </c>
    </row>
    <row r="19" spans="2:19" ht="12.75">
      <c r="B19" s="12">
        <f>SUM(B17:B18)</f>
        <v>195137.6</v>
      </c>
      <c r="C19" s="12">
        <f aca="true" t="shared" si="1" ref="C19:M19">SUM(C17:C18)</f>
        <v>195137.6</v>
      </c>
      <c r="D19" s="12">
        <f t="shared" si="1"/>
        <v>195137.6</v>
      </c>
      <c r="E19" s="12">
        <f t="shared" si="1"/>
        <v>195137.6</v>
      </c>
      <c r="F19" s="12">
        <f t="shared" si="1"/>
        <v>195137.6</v>
      </c>
      <c r="G19" s="12">
        <f t="shared" si="1"/>
        <v>195137.6</v>
      </c>
      <c r="H19" s="12">
        <f t="shared" si="1"/>
        <v>195137.6</v>
      </c>
      <c r="I19" s="12">
        <f t="shared" si="1"/>
        <v>195137.6</v>
      </c>
      <c r="J19" s="12">
        <f t="shared" si="1"/>
        <v>195137.6</v>
      </c>
      <c r="K19" s="12">
        <f t="shared" si="1"/>
        <v>195137.6</v>
      </c>
      <c r="L19" s="12">
        <f t="shared" si="1"/>
        <v>195137.6</v>
      </c>
      <c r="M19" s="12">
        <f t="shared" si="1"/>
        <v>195137.6</v>
      </c>
      <c r="N19" s="12"/>
      <c r="O19" s="12"/>
      <c r="P19" s="12"/>
      <c r="Q19" s="12"/>
      <c r="R19" s="12"/>
      <c r="S19" s="12"/>
    </row>
    <row r="21" spans="1:19" ht="12.75">
      <c r="A21" t="s">
        <v>66</v>
      </c>
      <c r="B21" s="12">
        <f>SUM(B17*0.7)+(B12*0.3)</f>
        <v>28000</v>
      </c>
      <c r="C21" s="12">
        <f>SUM(C17*0.7)+(B17*0.3)</f>
        <v>28000</v>
      </c>
      <c r="D21" s="12">
        <f aca="true" t="shared" si="2" ref="D21:M21">SUM(D17*0.7)+(C17*0.3)</f>
        <v>28000</v>
      </c>
      <c r="E21" s="12">
        <f t="shared" si="2"/>
        <v>28000</v>
      </c>
      <c r="F21" s="12">
        <f t="shared" si="2"/>
        <v>28000</v>
      </c>
      <c r="G21" s="12">
        <f t="shared" si="2"/>
        <v>28000</v>
      </c>
      <c r="H21" s="12">
        <f t="shared" si="2"/>
        <v>28000</v>
      </c>
      <c r="I21" s="12">
        <f t="shared" si="2"/>
        <v>28000</v>
      </c>
      <c r="J21" s="12">
        <f t="shared" si="2"/>
        <v>28000</v>
      </c>
      <c r="K21" s="12">
        <f t="shared" si="2"/>
        <v>28000</v>
      </c>
      <c r="L21" s="12">
        <f t="shared" si="2"/>
        <v>28000</v>
      </c>
      <c r="M21" s="12">
        <f t="shared" si="2"/>
        <v>28000</v>
      </c>
      <c r="N21" s="12"/>
      <c r="O21" s="12"/>
      <c r="P21" s="12"/>
      <c r="Q21" s="12"/>
      <c r="R21" s="12"/>
      <c r="S21" s="12"/>
    </row>
    <row r="22" spans="1:19" ht="12.75">
      <c r="A22" t="s">
        <v>67</v>
      </c>
      <c r="B22" s="12">
        <f>SUM(B18*0.7)+(B13*0.3)</f>
        <v>168892.41999999998</v>
      </c>
      <c r="C22" s="12">
        <f>SUM(C18*0.7)+(B18*0.3)</f>
        <v>167137.59999999998</v>
      </c>
      <c r="D22" s="12">
        <f aca="true" t="shared" si="3" ref="D22:M22">SUM(D18*0.7)+(C18*0.3)</f>
        <v>167137.59999999998</v>
      </c>
      <c r="E22" s="12">
        <f t="shared" si="3"/>
        <v>167137.59999999998</v>
      </c>
      <c r="F22" s="12">
        <f t="shared" si="3"/>
        <v>167137.59999999998</v>
      </c>
      <c r="G22" s="12">
        <f t="shared" si="3"/>
        <v>167137.59999999998</v>
      </c>
      <c r="H22" s="12">
        <f t="shared" si="3"/>
        <v>167137.59999999998</v>
      </c>
      <c r="I22" s="12">
        <f t="shared" si="3"/>
        <v>167137.59999999998</v>
      </c>
      <c r="J22" s="12">
        <f t="shared" si="3"/>
        <v>167137.59999999998</v>
      </c>
      <c r="K22" s="12">
        <f t="shared" si="3"/>
        <v>167137.59999999998</v>
      </c>
      <c r="L22" s="12">
        <f t="shared" si="3"/>
        <v>167137.59999999998</v>
      </c>
      <c r="M22" s="12">
        <f t="shared" si="3"/>
        <v>167137.59999999998</v>
      </c>
      <c r="N22" s="12"/>
      <c r="O22" s="12"/>
      <c r="P22" s="12"/>
      <c r="Q22" s="12"/>
      <c r="R22" s="12"/>
      <c r="S22" s="12"/>
    </row>
    <row r="25" ht="12.75">
      <c r="B25" s="14"/>
    </row>
    <row r="29" ht="12.75">
      <c r="A29" s="5" t="s">
        <v>72</v>
      </c>
    </row>
    <row r="30" ht="12.75">
      <c r="A30" s="6" t="s">
        <v>46</v>
      </c>
    </row>
    <row r="31" ht="12.75">
      <c r="A31" s="6" t="s">
        <v>47</v>
      </c>
    </row>
    <row r="32" ht="12.75">
      <c r="A32" s="6" t="s">
        <v>48</v>
      </c>
    </row>
    <row r="33" ht="12.75">
      <c r="A33" s="6" t="s">
        <v>49</v>
      </c>
    </row>
    <row r="35" ht="12.75">
      <c r="A35" s="5" t="s">
        <v>75</v>
      </c>
    </row>
    <row r="36" ht="12.75">
      <c r="A36" s="6" t="s">
        <v>73</v>
      </c>
    </row>
    <row r="37" ht="12.75">
      <c r="A37" s="6" t="s">
        <v>74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C00000"/>
  </sheetPr>
  <dimension ref="A1:IV40"/>
  <sheetViews>
    <sheetView zoomScale="90" zoomScaleNormal="90" zoomScalePageLayoutView="0" workbookViewId="0" topLeftCell="A1">
      <selection activeCell="A2" sqref="A2"/>
    </sheetView>
  </sheetViews>
  <sheetFormatPr defaultColWidth="9.140625" defaultRowHeight="12.75"/>
  <cols>
    <col min="1" max="1" width="35.421875" style="0" customWidth="1"/>
    <col min="2" max="2" width="14.00390625" style="0" customWidth="1"/>
    <col min="3" max="3" width="14.421875" style="0" customWidth="1"/>
    <col min="4" max="4" width="13.140625" style="0" customWidth="1"/>
    <col min="5" max="5" width="14.140625" style="0" customWidth="1"/>
    <col min="6" max="6" width="13.7109375" style="0" customWidth="1"/>
    <col min="7" max="7" width="14.00390625" style="0" customWidth="1"/>
    <col min="8" max="8" width="14.7109375" style="0" customWidth="1"/>
    <col min="9" max="9" width="14.421875" style="0" customWidth="1"/>
    <col min="10" max="10" width="16.00390625" style="0" customWidth="1"/>
    <col min="11" max="11" width="14.8515625" style="0" customWidth="1"/>
    <col min="12" max="12" width="14.00390625" style="0" customWidth="1"/>
    <col min="13" max="13" width="16.140625" style="0" customWidth="1"/>
    <col min="14" max="19" width="12.7109375" style="27" customWidth="1"/>
    <col min="20" max="20" width="9.140625" style="27" customWidth="1"/>
  </cols>
  <sheetData>
    <row r="1" spans="1:4" ht="14.25">
      <c r="A1" s="8" t="s">
        <v>192</v>
      </c>
      <c r="C1" s="25"/>
      <c r="D1" s="27"/>
    </row>
    <row r="2" spans="1:8" ht="14.25">
      <c r="A2" s="8"/>
      <c r="D2" s="25"/>
      <c r="E2" s="27"/>
      <c r="F2" s="27"/>
      <c r="G2" s="25"/>
      <c r="H2" s="27"/>
    </row>
    <row r="3" spans="2:19" ht="14.25">
      <c r="B3" s="47" t="s">
        <v>101</v>
      </c>
      <c r="C3" s="47" t="s">
        <v>102</v>
      </c>
      <c r="D3" s="47" t="s">
        <v>103</v>
      </c>
      <c r="E3" s="47" t="s">
        <v>104</v>
      </c>
      <c r="F3" s="47" t="s">
        <v>40</v>
      </c>
      <c r="G3" s="47" t="s">
        <v>41</v>
      </c>
      <c r="H3" s="47" t="s">
        <v>42</v>
      </c>
      <c r="I3" s="47" t="s">
        <v>43</v>
      </c>
      <c r="J3" s="47" t="s">
        <v>108</v>
      </c>
      <c r="K3" s="47" t="s">
        <v>109</v>
      </c>
      <c r="L3" s="47" t="s">
        <v>110</v>
      </c>
      <c r="M3" s="47" t="s">
        <v>111</v>
      </c>
      <c r="N3" s="32"/>
      <c r="O3" s="32"/>
      <c r="P3" s="32"/>
      <c r="Q3" s="32"/>
      <c r="R3" s="32"/>
      <c r="S3" s="32"/>
    </row>
    <row r="4" ht="14.25">
      <c r="A4" s="9" t="s">
        <v>50</v>
      </c>
    </row>
    <row r="5" spans="1:19" ht="14.25">
      <c r="A5" s="6" t="s">
        <v>186</v>
      </c>
      <c r="B5" s="13">
        <v>200</v>
      </c>
      <c r="C5" s="13">
        <v>200</v>
      </c>
      <c r="D5" s="13">
        <v>200</v>
      </c>
      <c r="E5" s="13">
        <v>200</v>
      </c>
      <c r="F5" s="13">
        <v>200</v>
      </c>
      <c r="G5" s="13">
        <v>200</v>
      </c>
      <c r="H5" s="13">
        <v>200</v>
      </c>
      <c r="I5" s="13">
        <v>200</v>
      </c>
      <c r="J5" s="13">
        <v>200</v>
      </c>
      <c r="K5" s="13">
        <v>200</v>
      </c>
      <c r="L5" s="13">
        <v>200</v>
      </c>
      <c r="M5" s="13">
        <v>200</v>
      </c>
      <c r="N5" s="33"/>
      <c r="O5" s="33"/>
      <c r="P5" s="33"/>
      <c r="Q5" s="33"/>
      <c r="R5" s="33"/>
      <c r="S5" s="33"/>
    </row>
    <row r="6" spans="1:19" ht="14.25">
      <c r="A6" s="6" t="s">
        <v>2</v>
      </c>
      <c r="B6" s="10">
        <f>'Flow calcs'!B7</f>
        <v>235000</v>
      </c>
      <c r="C6" s="10">
        <f>'Flow calcs'!C7</f>
        <v>235000</v>
      </c>
      <c r="D6" s="10">
        <f>'Flow calcs'!D7</f>
        <v>235000</v>
      </c>
      <c r="E6" s="10">
        <f>'Flow calcs'!E7</f>
        <v>235000</v>
      </c>
      <c r="F6" s="10">
        <f>'Flow calcs'!F7</f>
        <v>235000</v>
      </c>
      <c r="G6" s="10">
        <f>'Flow calcs'!G7</f>
        <v>235000</v>
      </c>
      <c r="H6" s="10">
        <f>'Flow calcs'!H7</f>
        <v>235000</v>
      </c>
      <c r="I6" s="10">
        <f>'Flow calcs'!I7</f>
        <v>235000</v>
      </c>
      <c r="J6" s="10">
        <f>'Flow calcs'!J7</f>
        <v>235000</v>
      </c>
      <c r="K6" s="10">
        <f>'Flow calcs'!K7</f>
        <v>235000</v>
      </c>
      <c r="L6" s="10">
        <f>'Flow calcs'!L7</f>
        <v>235000</v>
      </c>
      <c r="M6" s="10">
        <f>'Flow calcs'!M7</f>
        <v>235000</v>
      </c>
      <c r="N6" s="34"/>
      <c r="O6" s="34"/>
      <c r="P6" s="34"/>
      <c r="Q6" s="34"/>
      <c r="R6" s="34"/>
      <c r="S6" s="34"/>
    </row>
    <row r="7" spans="1:13" ht="14.25" thickBot="1">
      <c r="A7" s="6" t="s">
        <v>107</v>
      </c>
      <c r="B7" s="10">
        <v>0</v>
      </c>
      <c r="C7" s="10">
        <v>0</v>
      </c>
      <c r="D7" s="10"/>
      <c r="E7" s="10">
        <v>0</v>
      </c>
      <c r="F7" s="10">
        <v>0</v>
      </c>
      <c r="G7" s="10">
        <v>0</v>
      </c>
      <c r="H7" s="10">
        <v>0</v>
      </c>
      <c r="I7" s="10">
        <v>0</v>
      </c>
      <c r="J7" s="10">
        <v>0</v>
      </c>
      <c r="K7" s="10">
        <v>0</v>
      </c>
      <c r="L7" s="10">
        <v>0</v>
      </c>
      <c r="M7" s="10">
        <v>0</v>
      </c>
    </row>
    <row r="8" spans="1:19" s="27" customFormat="1" ht="14.25" thickBot="1">
      <c r="A8" s="32" t="s">
        <v>51</v>
      </c>
      <c r="B8" s="81">
        <f>SUM(B5:B7)</f>
        <v>235200</v>
      </c>
      <c r="C8" s="81">
        <f aca="true" t="shared" si="0" ref="C8:M8">SUM(C5:C7)</f>
        <v>235200</v>
      </c>
      <c r="D8" s="81">
        <f t="shared" si="0"/>
        <v>235200</v>
      </c>
      <c r="E8" s="81">
        <f t="shared" si="0"/>
        <v>235200</v>
      </c>
      <c r="F8" s="81">
        <f>SUM(F5:F7)</f>
        <v>235200</v>
      </c>
      <c r="G8" s="81">
        <f t="shared" si="0"/>
        <v>235200</v>
      </c>
      <c r="H8" s="81">
        <f t="shared" si="0"/>
        <v>235200</v>
      </c>
      <c r="I8" s="81">
        <f t="shared" si="0"/>
        <v>235200</v>
      </c>
      <c r="J8" s="81">
        <f t="shared" si="0"/>
        <v>235200</v>
      </c>
      <c r="K8" s="81">
        <f t="shared" si="0"/>
        <v>235200</v>
      </c>
      <c r="L8" s="81">
        <f t="shared" si="0"/>
        <v>235200</v>
      </c>
      <c r="M8" s="81">
        <f t="shared" si="0"/>
        <v>235200</v>
      </c>
      <c r="N8" s="82"/>
      <c r="O8" s="82"/>
      <c r="P8" s="35"/>
      <c r="Q8" s="35"/>
      <c r="R8" s="82"/>
      <c r="S8" s="82"/>
    </row>
    <row r="9" spans="2:13" ht="14.25">
      <c r="B9" s="10"/>
      <c r="C9" s="10"/>
      <c r="D9" s="10"/>
      <c r="E9" s="10"/>
      <c r="F9" s="10"/>
      <c r="G9" s="10"/>
      <c r="H9" s="10"/>
      <c r="I9" s="10"/>
      <c r="J9" s="10"/>
      <c r="K9" s="10"/>
      <c r="L9" s="10"/>
      <c r="M9" s="10"/>
    </row>
    <row r="10" spans="1:13" ht="14.25">
      <c r="A10" s="9" t="s">
        <v>52</v>
      </c>
      <c r="B10" s="10"/>
      <c r="C10" s="10"/>
      <c r="D10" s="10"/>
      <c r="E10" s="10"/>
      <c r="F10" s="10"/>
      <c r="G10" s="10"/>
      <c r="H10" s="10"/>
      <c r="I10" s="10"/>
      <c r="J10" s="10"/>
      <c r="K10" s="10"/>
      <c r="L10" s="10"/>
      <c r="M10" s="10"/>
    </row>
    <row r="11" spans="1:19" ht="14.25">
      <c r="A11" t="s">
        <v>69</v>
      </c>
      <c r="B11" s="10">
        <f>'Flow calcs'!B21</f>
        <v>28000</v>
      </c>
      <c r="C11" s="10">
        <f>'Flow calcs'!C21</f>
        <v>28000</v>
      </c>
      <c r="D11" s="10">
        <f>'Flow calcs'!D21</f>
        <v>28000</v>
      </c>
      <c r="E11" s="10">
        <f>'Flow calcs'!E21</f>
        <v>28000</v>
      </c>
      <c r="F11" s="10">
        <f>'Flow calcs'!F21</f>
        <v>28000</v>
      </c>
      <c r="G11" s="10">
        <f>'Flow calcs'!G21</f>
        <v>28000</v>
      </c>
      <c r="H11" s="10">
        <f>'Flow calcs'!H21</f>
        <v>28000</v>
      </c>
      <c r="I11" s="10">
        <f>'Flow calcs'!I21</f>
        <v>28000</v>
      </c>
      <c r="J11" s="10">
        <f>'Flow calcs'!J21</f>
        <v>28000</v>
      </c>
      <c r="K11" s="10">
        <f>'Flow calcs'!K21</f>
        <v>28000</v>
      </c>
      <c r="L11" s="10">
        <f>'Flow calcs'!L21</f>
        <v>28000</v>
      </c>
      <c r="M11" s="10">
        <f>'Flow calcs'!M21</f>
        <v>28000</v>
      </c>
      <c r="N11" s="34"/>
      <c r="O11" s="34"/>
      <c r="P11" s="34"/>
      <c r="Q11" s="34"/>
      <c r="R11" s="34"/>
      <c r="S11" s="34"/>
    </row>
    <row r="12" spans="1:19" ht="14.25">
      <c r="A12" t="s">
        <v>70</v>
      </c>
      <c r="B12" s="10">
        <f>SUM('Flow calcs'!B22:B25)</f>
        <v>168892.41999999998</v>
      </c>
      <c r="C12" s="10">
        <f>SUM('Flow calcs'!C22:C25)</f>
        <v>167137.59999999998</v>
      </c>
      <c r="D12" s="10">
        <f>SUM('Flow calcs'!D22:D25)</f>
        <v>167137.59999999998</v>
      </c>
      <c r="E12" s="10">
        <f>SUM('Flow calcs'!E22:E25)</f>
        <v>167137.59999999998</v>
      </c>
      <c r="F12" s="10">
        <f>SUM('Flow calcs'!F22:F25)</f>
        <v>167137.59999999998</v>
      </c>
      <c r="G12" s="10">
        <f>SUM('Flow calcs'!G22:G25)</f>
        <v>167137.59999999998</v>
      </c>
      <c r="H12" s="10">
        <f>SUM('Flow calcs'!H22:H25)</f>
        <v>167137.59999999998</v>
      </c>
      <c r="I12" s="10">
        <f>SUM('Flow calcs'!I22:I25)</f>
        <v>167137.59999999998</v>
      </c>
      <c r="J12" s="10">
        <f>SUM('Flow calcs'!J22:J25)</f>
        <v>167137.59999999998</v>
      </c>
      <c r="K12" s="10">
        <f>SUM('Flow calcs'!K22:K25)</f>
        <v>167137.59999999998</v>
      </c>
      <c r="L12" s="10">
        <f>SUM('Flow calcs'!L22:L25)</f>
        <v>167137.59999999998</v>
      </c>
      <c r="M12" s="10">
        <f>SUM('Flow calcs'!M22:M25)</f>
        <v>167137.59999999998</v>
      </c>
      <c r="N12" s="36"/>
      <c r="O12" s="34"/>
      <c r="P12" s="34"/>
      <c r="Q12" s="34"/>
      <c r="R12" s="34"/>
      <c r="S12" s="34"/>
    </row>
    <row r="13" spans="1:19" ht="14.25">
      <c r="A13" s="6" t="s">
        <v>187</v>
      </c>
      <c r="B13" s="44">
        <v>0</v>
      </c>
      <c r="C13" s="44">
        <v>0</v>
      </c>
      <c r="D13" s="44">
        <v>0</v>
      </c>
      <c r="E13" s="44">
        <v>0</v>
      </c>
      <c r="F13" s="44">
        <v>0</v>
      </c>
      <c r="G13" s="44">
        <v>0</v>
      </c>
      <c r="H13" s="44">
        <v>0</v>
      </c>
      <c r="I13" s="44">
        <v>0</v>
      </c>
      <c r="J13" s="44">
        <v>0</v>
      </c>
      <c r="K13" s="44">
        <v>0</v>
      </c>
      <c r="L13" s="44">
        <v>0</v>
      </c>
      <c r="M13" s="44">
        <v>0</v>
      </c>
      <c r="N13" s="28"/>
      <c r="O13" s="28"/>
      <c r="P13" s="28"/>
      <c r="Q13" s="28"/>
      <c r="R13" s="28"/>
      <c r="S13" s="28"/>
    </row>
    <row r="14" spans="1:19" ht="14.25">
      <c r="A14" s="6" t="s">
        <v>188</v>
      </c>
      <c r="B14" s="44">
        <v>0</v>
      </c>
      <c r="C14" s="44">
        <v>0</v>
      </c>
      <c r="D14" s="44">
        <v>0</v>
      </c>
      <c r="E14" s="44">
        <v>0</v>
      </c>
      <c r="F14" s="44">
        <v>0</v>
      </c>
      <c r="G14" s="44">
        <v>0</v>
      </c>
      <c r="H14" s="44">
        <v>0</v>
      </c>
      <c r="I14" s="44">
        <v>0</v>
      </c>
      <c r="J14" s="44">
        <v>0</v>
      </c>
      <c r="K14" s="44">
        <v>0</v>
      </c>
      <c r="L14" s="44">
        <v>0</v>
      </c>
      <c r="M14" s="44">
        <v>0</v>
      </c>
      <c r="N14" s="59"/>
      <c r="O14" s="28"/>
      <c r="P14" s="28"/>
      <c r="Q14" s="28"/>
      <c r="R14" s="28"/>
      <c r="S14" s="28"/>
    </row>
    <row r="15" spans="1:19" ht="14.25">
      <c r="A15" s="6" t="s">
        <v>163</v>
      </c>
      <c r="B15" s="44">
        <v>0</v>
      </c>
      <c r="C15" s="44">
        <v>0</v>
      </c>
      <c r="D15" s="44">
        <v>0</v>
      </c>
      <c r="E15" s="44">
        <v>0</v>
      </c>
      <c r="F15" s="44">
        <v>0</v>
      </c>
      <c r="G15" s="44">
        <v>0</v>
      </c>
      <c r="H15" s="44">
        <v>0</v>
      </c>
      <c r="I15" s="44">
        <v>0</v>
      </c>
      <c r="J15" s="44">
        <v>0</v>
      </c>
      <c r="K15" s="44">
        <v>0</v>
      </c>
      <c r="L15" s="44">
        <v>0</v>
      </c>
      <c r="M15" s="44">
        <v>0</v>
      </c>
      <c r="N15" s="37"/>
      <c r="O15" s="37"/>
      <c r="P15" s="37"/>
      <c r="Q15" s="37"/>
      <c r="R15" s="37"/>
      <c r="S15" s="37"/>
    </row>
    <row r="16" spans="1:19" ht="14.25">
      <c r="A16" s="6" t="s">
        <v>189</v>
      </c>
      <c r="B16" s="44">
        <v>0</v>
      </c>
      <c r="C16" s="44">
        <v>0</v>
      </c>
      <c r="D16" s="44">
        <v>0</v>
      </c>
      <c r="E16" s="44">
        <v>0</v>
      </c>
      <c r="F16" s="44">
        <v>0</v>
      </c>
      <c r="G16" s="44">
        <v>0</v>
      </c>
      <c r="H16" s="44">
        <v>0</v>
      </c>
      <c r="I16" s="44">
        <v>0</v>
      </c>
      <c r="J16" s="44">
        <v>0</v>
      </c>
      <c r="K16" s="44">
        <v>0</v>
      </c>
      <c r="L16" s="44">
        <v>0</v>
      </c>
      <c r="M16" s="44">
        <v>0</v>
      </c>
      <c r="N16" s="37"/>
      <c r="O16" s="37"/>
      <c r="P16" s="37"/>
      <c r="Q16" s="37"/>
      <c r="R16" s="37"/>
      <c r="S16" s="37"/>
    </row>
    <row r="17" spans="1:19" ht="14.25">
      <c r="A17" s="6" t="s">
        <v>190</v>
      </c>
      <c r="B17" s="44">
        <v>0</v>
      </c>
      <c r="C17" s="44">
        <v>0</v>
      </c>
      <c r="D17" s="44">
        <v>0</v>
      </c>
      <c r="E17" s="44">
        <v>0</v>
      </c>
      <c r="F17" s="44">
        <v>0</v>
      </c>
      <c r="G17" s="44">
        <v>0</v>
      </c>
      <c r="H17" s="44">
        <v>0</v>
      </c>
      <c r="I17" s="44">
        <v>0</v>
      </c>
      <c r="J17" s="44">
        <v>0</v>
      </c>
      <c r="K17" s="44">
        <v>0</v>
      </c>
      <c r="L17" s="44">
        <v>0</v>
      </c>
      <c r="M17" s="44">
        <v>0</v>
      </c>
      <c r="N17" s="28"/>
      <c r="O17" s="28"/>
      <c r="P17" s="28"/>
      <c r="Q17" s="28"/>
      <c r="R17" s="28"/>
      <c r="S17" s="28"/>
    </row>
    <row r="18" spans="1:19" ht="14.25">
      <c r="A18" s="6" t="s">
        <v>191</v>
      </c>
      <c r="B18" s="44">
        <v>0</v>
      </c>
      <c r="C18" s="44">
        <v>0</v>
      </c>
      <c r="D18" s="44">
        <v>0</v>
      </c>
      <c r="E18" s="44">
        <v>0</v>
      </c>
      <c r="F18" s="44">
        <v>0</v>
      </c>
      <c r="G18" s="44">
        <v>0</v>
      </c>
      <c r="H18" s="44">
        <v>0</v>
      </c>
      <c r="I18" s="44">
        <v>0</v>
      </c>
      <c r="J18" s="44">
        <v>0</v>
      </c>
      <c r="K18" s="44">
        <v>0</v>
      </c>
      <c r="L18" s="44">
        <v>0</v>
      </c>
      <c r="M18" s="44">
        <v>0</v>
      </c>
      <c r="N18" s="37"/>
      <c r="O18" s="37"/>
      <c r="P18" s="37"/>
      <c r="Q18" s="37"/>
      <c r="R18" s="37"/>
      <c r="S18" s="37"/>
    </row>
    <row r="19" spans="1:19" ht="14.25">
      <c r="A19" t="s">
        <v>53</v>
      </c>
      <c r="B19" s="10">
        <f>'Forward 12 month P&amp;L Forecast'!B79</f>
        <v>10000</v>
      </c>
      <c r="C19" s="10">
        <f>'Forward 12 month P&amp;L Forecast'!C79</f>
        <v>10000</v>
      </c>
      <c r="D19" s="10">
        <f>'Forward 12 month P&amp;L Forecast'!D79</f>
        <v>10000</v>
      </c>
      <c r="E19" s="10">
        <f>'Forward 12 month P&amp;L Forecast'!E79</f>
        <v>10000</v>
      </c>
      <c r="F19" s="10">
        <f>'Forward 12 month P&amp;L Forecast'!F79</f>
        <v>10000</v>
      </c>
      <c r="G19" s="10">
        <f>'Forward 12 month P&amp;L Forecast'!G79</f>
        <v>10000</v>
      </c>
      <c r="H19" s="10">
        <f>'Forward 12 month P&amp;L Forecast'!H79</f>
        <v>10000</v>
      </c>
      <c r="I19" s="10">
        <f>'Forward 12 month P&amp;L Forecast'!I79</f>
        <v>10000</v>
      </c>
      <c r="J19" s="10">
        <f>'Forward 12 month P&amp;L Forecast'!J79</f>
        <v>10000</v>
      </c>
      <c r="K19" s="10">
        <f>'Forward 12 month P&amp;L Forecast'!K79</f>
        <v>10000</v>
      </c>
      <c r="L19" s="10">
        <f>'Forward 12 month P&amp;L Forecast'!L79</f>
        <v>10000</v>
      </c>
      <c r="M19" s="10">
        <f>'Forward 12 month P&amp;L Forecast'!M79</f>
        <v>10000</v>
      </c>
      <c r="N19" s="28"/>
      <c r="O19" s="28"/>
      <c r="P19" s="28"/>
      <c r="Q19" s="28"/>
      <c r="R19" s="28"/>
      <c r="S19" s="28"/>
    </row>
    <row r="20" spans="2:13" ht="14.25" thickBot="1">
      <c r="B20" s="10"/>
      <c r="C20" s="10"/>
      <c r="D20" s="10"/>
      <c r="E20" s="10"/>
      <c r="F20" s="10"/>
      <c r="G20" s="10"/>
      <c r="H20" s="10"/>
      <c r="I20" s="10"/>
      <c r="J20" s="10"/>
      <c r="K20" s="10"/>
      <c r="L20" s="10"/>
      <c r="M20" s="10"/>
    </row>
    <row r="21" spans="1:19" ht="14.25" thickBot="1">
      <c r="A21" s="9" t="s">
        <v>54</v>
      </c>
      <c r="B21" s="11">
        <f aca="true" t="shared" si="1" ref="B21:M21">SUM(B11:B18)-B19</f>
        <v>186892.41999999998</v>
      </c>
      <c r="C21" s="11">
        <f t="shared" si="1"/>
        <v>185137.59999999998</v>
      </c>
      <c r="D21" s="11">
        <f t="shared" si="1"/>
        <v>185137.59999999998</v>
      </c>
      <c r="E21" s="11">
        <f t="shared" si="1"/>
        <v>185137.59999999998</v>
      </c>
      <c r="F21" s="11">
        <f t="shared" si="1"/>
        <v>185137.59999999998</v>
      </c>
      <c r="G21" s="11">
        <f t="shared" si="1"/>
        <v>185137.59999999998</v>
      </c>
      <c r="H21" s="11">
        <f t="shared" si="1"/>
        <v>185137.59999999998</v>
      </c>
      <c r="I21" s="11">
        <f t="shared" si="1"/>
        <v>185137.59999999998</v>
      </c>
      <c r="J21" s="11">
        <f t="shared" si="1"/>
        <v>185137.59999999998</v>
      </c>
      <c r="K21" s="11">
        <f t="shared" si="1"/>
        <v>185137.59999999998</v>
      </c>
      <c r="L21" s="11">
        <f t="shared" si="1"/>
        <v>185137.59999999998</v>
      </c>
      <c r="M21" s="11">
        <f t="shared" si="1"/>
        <v>185137.59999999998</v>
      </c>
      <c r="N21" s="35"/>
      <c r="O21" s="35"/>
      <c r="P21" s="35"/>
      <c r="Q21" s="35"/>
      <c r="R21" s="35"/>
      <c r="S21" s="35"/>
    </row>
    <row r="22" spans="2:13" ht="14.25">
      <c r="B22" s="10"/>
      <c r="C22" s="10"/>
      <c r="D22" s="10"/>
      <c r="E22" s="10"/>
      <c r="F22" s="10"/>
      <c r="G22" s="10"/>
      <c r="H22" s="10"/>
      <c r="I22" s="10"/>
      <c r="J22" s="10"/>
      <c r="K22" s="10"/>
      <c r="L22" s="10"/>
      <c r="M22" s="10"/>
    </row>
    <row r="23" spans="1:19" ht="14.25">
      <c r="A23" t="s">
        <v>55</v>
      </c>
      <c r="B23" s="10">
        <f aca="true" t="shared" si="2" ref="B23:M23">+B8-B21</f>
        <v>48307.580000000016</v>
      </c>
      <c r="C23" s="10">
        <f t="shared" si="2"/>
        <v>50062.40000000002</v>
      </c>
      <c r="D23" s="10">
        <f t="shared" si="2"/>
        <v>50062.40000000002</v>
      </c>
      <c r="E23" s="10">
        <f t="shared" si="2"/>
        <v>50062.40000000002</v>
      </c>
      <c r="F23" s="10">
        <f t="shared" si="2"/>
        <v>50062.40000000002</v>
      </c>
      <c r="G23" s="10">
        <f t="shared" si="2"/>
        <v>50062.40000000002</v>
      </c>
      <c r="H23" s="10">
        <f t="shared" si="2"/>
        <v>50062.40000000002</v>
      </c>
      <c r="I23" s="10">
        <f t="shared" si="2"/>
        <v>50062.40000000002</v>
      </c>
      <c r="J23" s="10">
        <f t="shared" si="2"/>
        <v>50062.40000000002</v>
      </c>
      <c r="K23" s="10">
        <f t="shared" si="2"/>
        <v>50062.40000000002</v>
      </c>
      <c r="L23" s="10">
        <f t="shared" si="2"/>
        <v>50062.40000000002</v>
      </c>
      <c r="M23" s="10">
        <f t="shared" si="2"/>
        <v>50062.40000000002</v>
      </c>
      <c r="N23" s="28"/>
      <c r="O23" s="28"/>
      <c r="P23" s="28"/>
      <c r="Q23" s="28"/>
      <c r="R23" s="28"/>
      <c r="S23" s="28"/>
    </row>
    <row r="24" spans="2:13" ht="14.25">
      <c r="B24" s="10"/>
      <c r="C24" s="10"/>
      <c r="D24" s="10"/>
      <c r="E24" s="10"/>
      <c r="F24" s="10"/>
      <c r="G24" s="10"/>
      <c r="H24" s="10"/>
      <c r="I24" s="10"/>
      <c r="J24" s="10"/>
      <c r="K24" s="10"/>
      <c r="L24" s="10"/>
      <c r="M24" s="10"/>
    </row>
    <row r="25" spans="1:19" s="27" customFormat="1" ht="14.25">
      <c r="A25" s="27" t="s">
        <v>56</v>
      </c>
      <c r="B25" s="44">
        <v>0</v>
      </c>
      <c r="C25" s="28">
        <f>+B26</f>
        <v>48307.580000000016</v>
      </c>
      <c r="D25" s="28">
        <f aca="true" t="shared" si="3" ref="D25:M25">+C26</f>
        <v>98369.98000000004</v>
      </c>
      <c r="E25" s="28">
        <f t="shared" si="3"/>
        <v>148432.38000000006</v>
      </c>
      <c r="F25" s="28">
        <f t="shared" si="3"/>
        <v>198494.7800000001</v>
      </c>
      <c r="G25" s="28">
        <f t="shared" si="3"/>
        <v>248557.1800000001</v>
      </c>
      <c r="H25" s="28">
        <f t="shared" si="3"/>
        <v>298619.58000000013</v>
      </c>
      <c r="I25" s="28">
        <f t="shared" si="3"/>
        <v>348681.98000000016</v>
      </c>
      <c r="J25" s="28">
        <f t="shared" si="3"/>
        <v>398744.3800000002</v>
      </c>
      <c r="K25" s="28">
        <f t="shared" si="3"/>
        <v>448806.7800000002</v>
      </c>
      <c r="L25" s="28">
        <f t="shared" si="3"/>
        <v>498869.1800000002</v>
      </c>
      <c r="M25" s="28">
        <f t="shared" si="3"/>
        <v>548931.5800000003</v>
      </c>
      <c r="N25" s="34"/>
      <c r="O25" s="34"/>
      <c r="P25" s="34"/>
      <c r="Q25" s="34"/>
      <c r="R25" s="34"/>
      <c r="S25" s="34"/>
    </row>
    <row r="26" spans="1:19" s="84" customFormat="1" ht="14.25">
      <c r="A26" s="84" t="s">
        <v>57</v>
      </c>
      <c r="B26" s="85">
        <f>+B25+B23</f>
        <v>48307.580000000016</v>
      </c>
      <c r="C26" s="85">
        <f>+C25+C23</f>
        <v>98369.98000000004</v>
      </c>
      <c r="D26" s="85">
        <f>+D25+D23</f>
        <v>148432.38000000006</v>
      </c>
      <c r="E26" s="85">
        <f aca="true" t="shared" si="4" ref="E26:M26">+E25+E23</f>
        <v>198494.7800000001</v>
      </c>
      <c r="F26" s="85">
        <f>+F25+F23</f>
        <v>248557.1800000001</v>
      </c>
      <c r="G26" s="85">
        <f t="shared" si="4"/>
        <v>298619.58000000013</v>
      </c>
      <c r="H26" s="85">
        <f t="shared" si="4"/>
        <v>348681.98000000016</v>
      </c>
      <c r="I26" s="85">
        <f t="shared" si="4"/>
        <v>398744.3800000002</v>
      </c>
      <c r="J26" s="86">
        <f t="shared" si="4"/>
        <v>448806.7800000002</v>
      </c>
      <c r="K26" s="86">
        <f t="shared" si="4"/>
        <v>498869.1800000002</v>
      </c>
      <c r="L26" s="86">
        <f t="shared" si="4"/>
        <v>548931.5800000003</v>
      </c>
      <c r="M26" s="86">
        <f t="shared" si="4"/>
        <v>598993.9800000003</v>
      </c>
      <c r="N26" s="85"/>
      <c r="O26" s="85"/>
      <c r="P26" s="85"/>
      <c r="Q26" s="85"/>
      <c r="R26" s="85"/>
      <c r="S26" s="85"/>
    </row>
    <row r="27" spans="1:256" s="27" customFormat="1" ht="14.25">
      <c r="A27" s="42"/>
      <c r="B27" s="43"/>
      <c r="C27" s="43"/>
      <c r="D27" s="43"/>
      <c r="E27" s="43"/>
      <c r="F27" s="43"/>
      <c r="G27" s="43"/>
      <c r="H27" s="43"/>
      <c r="I27" s="43"/>
      <c r="J27" s="43"/>
      <c r="K27" s="43"/>
      <c r="L27" s="43"/>
      <c r="M27" s="43"/>
      <c r="IV27" s="43"/>
    </row>
    <row r="28" spans="1:13" ht="14.25">
      <c r="A28" s="9" t="s">
        <v>185</v>
      </c>
      <c r="B28" s="10"/>
      <c r="C28" s="10"/>
      <c r="D28" s="10"/>
      <c r="E28" s="10"/>
      <c r="F28" s="10"/>
      <c r="G28" s="10"/>
      <c r="H28" s="10"/>
      <c r="I28" s="10"/>
      <c r="J28" s="10"/>
      <c r="K28" s="10"/>
      <c r="L28" s="10"/>
      <c r="M28" s="10"/>
    </row>
    <row r="29" spans="1:13" ht="14.25">
      <c r="A29" s="6" t="s">
        <v>164</v>
      </c>
      <c r="B29" s="10"/>
      <c r="C29" s="10"/>
      <c r="D29" s="10"/>
      <c r="E29" s="10"/>
      <c r="F29" s="10"/>
      <c r="G29" s="10"/>
      <c r="H29" s="10"/>
      <c r="I29" s="10"/>
      <c r="J29" s="10"/>
      <c r="K29" s="10"/>
      <c r="L29" s="10"/>
      <c r="M29" s="10"/>
    </row>
    <row r="30" spans="1:13" ht="14.25">
      <c r="A30" s="6" t="s">
        <v>184</v>
      </c>
      <c r="B30" s="10"/>
      <c r="C30" s="10"/>
      <c r="D30" s="10"/>
      <c r="E30" s="10"/>
      <c r="F30" s="10"/>
      <c r="G30" s="10"/>
      <c r="H30" s="10"/>
      <c r="I30" s="10"/>
      <c r="J30" s="10"/>
      <c r="K30" s="10"/>
      <c r="L30" s="10"/>
      <c r="M30" s="10"/>
    </row>
    <row r="31" spans="1:13" ht="14.25">
      <c r="A31" t="s">
        <v>58</v>
      </c>
      <c r="B31" s="10"/>
      <c r="C31" s="10"/>
      <c r="D31" s="10"/>
      <c r="E31" s="10"/>
      <c r="F31" s="10"/>
      <c r="G31" s="10"/>
      <c r="H31" s="10"/>
      <c r="I31" s="10"/>
      <c r="J31" s="10"/>
      <c r="K31" s="10"/>
      <c r="L31" s="10"/>
      <c r="M31" s="10"/>
    </row>
    <row r="32" ht="12.75">
      <c r="A32" s="6" t="s">
        <v>59</v>
      </c>
    </row>
    <row r="33" ht="12.75">
      <c r="A33" s="6" t="s">
        <v>60</v>
      </c>
    </row>
    <row r="34" ht="12.75">
      <c r="A34" s="6" t="s">
        <v>61</v>
      </c>
    </row>
    <row r="35" ht="12.75">
      <c r="A35" s="6" t="s">
        <v>62</v>
      </c>
    </row>
    <row r="36" ht="12.75">
      <c r="A36" s="6" t="s">
        <v>63</v>
      </c>
    </row>
    <row r="37" ht="12.75">
      <c r="A37" s="5" t="s">
        <v>71</v>
      </c>
    </row>
    <row r="39" ht="12.75">
      <c r="A39" s="6"/>
    </row>
    <row r="40" ht="12.75">
      <c r="A40" s="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&amp; Loss (Budget Analysis)</dc:title>
  <dc:subject/>
  <dc:creator>Steve Mcleod</dc:creator>
  <cp:keywords/>
  <dc:description/>
  <cp:lastModifiedBy>Steve McLeod</cp:lastModifiedBy>
  <cp:lastPrinted>2013-07-28T07:29:27Z</cp:lastPrinted>
  <dcterms:created xsi:type="dcterms:W3CDTF">2000-09-06T18:24:45Z</dcterms:created>
  <dcterms:modified xsi:type="dcterms:W3CDTF">2016-09-11T21:50:16Z</dcterms:modified>
  <cp:category/>
  <cp:version/>
  <cp:contentType/>
  <cp:contentStatus/>
</cp:coreProperties>
</file>